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2021\Analýzy_ExportData_Rešerše\SUK\"/>
    </mc:Choice>
  </mc:AlternateContent>
  <bookViews>
    <workbookView xWindow="0" yWindow="0" windowWidth="28800" windowHeight="11775" tabRatio="744"/>
  </bookViews>
  <sheets>
    <sheet name="Tabulka 1" sheetId="1" r:id="rId1"/>
    <sheet name="Tabulka 2" sheetId="2" r:id="rId2"/>
    <sheet name="Tabulka 3" sheetId="3" r:id="rId3"/>
    <sheet name="Tabulka 4" sheetId="4" r:id="rId4"/>
    <sheet name="Tabulka 5" sheetId="5" r:id="rId5"/>
    <sheet name="Tabulka 6" sheetId="6" r:id="rId6"/>
    <sheet name="Tabulka 7a" sheetId="7" r:id="rId7"/>
    <sheet name="Tabulka 7b" sheetId="8" r:id="rId8"/>
    <sheet name="Tabulka 8" sheetId="9" r:id="rId9"/>
    <sheet name="Tabulka 9" sheetId="10" r:id="rId10"/>
    <sheet name="Tabulka 10" sheetId="11" r:id="rId11"/>
    <sheet name="Tabulka 11" sheetId="12" r:id="rId12"/>
    <sheet name="Tabulka 12" sheetId="13" r:id="rId13"/>
    <sheet name="Tabulka 13" sheetId="14" r:id="rId14"/>
  </sheets>
  <calcPr calcId="162913"/>
</workbook>
</file>

<file path=xl/calcChain.xml><?xml version="1.0" encoding="utf-8"?>
<calcChain xmlns="http://schemas.openxmlformats.org/spreadsheetml/2006/main">
  <c r="K22" i="6" l="1"/>
  <c r="J22" i="6"/>
  <c r="F14" i="1" l="1"/>
  <c r="D22" i="6"/>
  <c r="B15" i="14"/>
  <c r="E16" i="13" l="1"/>
  <c r="D16" i="13"/>
  <c r="C16" i="13"/>
  <c r="I14" i="12" l="1"/>
  <c r="H14" i="12"/>
  <c r="I13" i="12"/>
  <c r="H13" i="12"/>
  <c r="I12" i="12"/>
  <c r="H12" i="12"/>
  <c r="I11" i="12"/>
  <c r="H11" i="12"/>
  <c r="I10" i="12"/>
  <c r="H10" i="12"/>
  <c r="I9" i="12"/>
  <c r="H9" i="12"/>
  <c r="I8" i="12"/>
  <c r="H8" i="12"/>
  <c r="I7" i="12"/>
  <c r="H7" i="12"/>
  <c r="I6" i="12"/>
  <c r="H6" i="12"/>
  <c r="I5" i="12"/>
  <c r="H5" i="12"/>
  <c r="I4" i="12"/>
  <c r="H4" i="12"/>
  <c r="L14" i="11" l="1"/>
  <c r="I14" i="11"/>
  <c r="H14" i="11"/>
  <c r="F14" i="11"/>
  <c r="C14" i="11"/>
  <c r="B14" i="11"/>
  <c r="G15" i="10" l="1"/>
  <c r="F15" i="10"/>
  <c r="E15" i="10"/>
  <c r="D15" i="10"/>
  <c r="C15" i="10"/>
  <c r="B15" i="10"/>
  <c r="I12" i="10"/>
  <c r="H12" i="10"/>
  <c r="J12" i="10" s="1"/>
  <c r="J11" i="10"/>
  <c r="I10" i="10"/>
  <c r="H10" i="10"/>
  <c r="J10" i="10" s="1"/>
  <c r="I9" i="10"/>
  <c r="H9" i="10"/>
  <c r="J9" i="10" s="1"/>
  <c r="J8" i="10"/>
  <c r="I8" i="10"/>
  <c r="H8" i="10"/>
  <c r="I7" i="10"/>
  <c r="J7" i="10" s="1"/>
  <c r="H7" i="10"/>
  <c r="I6" i="10"/>
  <c r="I15" i="10" s="1"/>
  <c r="H6" i="10"/>
  <c r="J6" i="10" s="1"/>
  <c r="H15" i="10" l="1"/>
  <c r="J15" i="10" s="1"/>
  <c r="G16" i="9" l="1"/>
  <c r="E16" i="9"/>
  <c r="D16" i="9"/>
  <c r="C16" i="9"/>
  <c r="B16" i="9"/>
  <c r="H15" i="9"/>
  <c r="H14" i="9"/>
  <c r="H13" i="9"/>
  <c r="H12" i="9"/>
  <c r="H11" i="9"/>
  <c r="H10" i="9"/>
  <c r="H9" i="9"/>
  <c r="H8" i="9"/>
  <c r="H7" i="9"/>
  <c r="H6" i="9"/>
  <c r="H5" i="9"/>
  <c r="H16" i="9" s="1"/>
  <c r="H17" i="7" l="1"/>
  <c r="G17" i="7"/>
  <c r="F17" i="7"/>
  <c r="E17" i="7"/>
  <c r="B17" i="7"/>
  <c r="I16" i="7"/>
  <c r="I15" i="7"/>
  <c r="I14" i="7"/>
  <c r="I13" i="7"/>
  <c r="I12" i="7"/>
  <c r="I11" i="7"/>
  <c r="I10" i="7"/>
  <c r="I9" i="7"/>
  <c r="I8" i="7"/>
  <c r="I7" i="7"/>
  <c r="I6" i="7"/>
  <c r="I5" i="7"/>
  <c r="L20" i="6" l="1"/>
  <c r="K20" i="6"/>
  <c r="J20" i="6"/>
  <c r="I20" i="6"/>
  <c r="H20" i="6"/>
  <c r="G20" i="6"/>
  <c r="F20" i="6"/>
  <c r="E20" i="6"/>
  <c r="D20" i="6"/>
  <c r="C20" i="6"/>
  <c r="L16" i="6"/>
  <c r="K16" i="6"/>
  <c r="J16" i="6"/>
  <c r="I16" i="6"/>
  <c r="H16" i="6"/>
  <c r="G16" i="6"/>
  <c r="F16" i="6"/>
  <c r="E16" i="6"/>
  <c r="D16" i="6"/>
  <c r="C16" i="6"/>
  <c r="L9" i="6"/>
  <c r="L22" i="6" s="1"/>
  <c r="K9" i="6"/>
  <c r="J9" i="6"/>
  <c r="I9" i="6"/>
  <c r="H9" i="6"/>
  <c r="H22" i="6" s="1"/>
  <c r="G9" i="6"/>
  <c r="F9" i="6"/>
  <c r="E9" i="6"/>
  <c r="D9" i="6"/>
  <c r="C9" i="6"/>
  <c r="F22" i="6" l="1"/>
  <c r="C22" i="6"/>
  <c r="G22" i="6"/>
  <c r="E22" i="6"/>
  <c r="I22" i="6"/>
  <c r="E13" i="5" l="1"/>
  <c r="D13" i="5"/>
  <c r="C13" i="5"/>
  <c r="B13" i="5"/>
  <c r="F17" i="4" l="1"/>
  <c r="E17" i="4"/>
  <c r="D17" i="4"/>
  <c r="C17" i="4"/>
  <c r="B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H7" i="4"/>
  <c r="G7" i="4"/>
  <c r="H6" i="4"/>
  <c r="G6" i="4"/>
  <c r="H5" i="4"/>
  <c r="H17" i="4" s="1"/>
  <c r="G5" i="4"/>
  <c r="G17" i="4" s="1"/>
  <c r="F14" i="3" l="1"/>
  <c r="E14" i="3"/>
  <c r="D14" i="3"/>
  <c r="C14" i="3"/>
  <c r="B14" i="3"/>
  <c r="H13" i="3"/>
  <c r="G13" i="3"/>
  <c r="H12" i="3"/>
  <c r="G12" i="3"/>
  <c r="H11" i="3"/>
  <c r="G11" i="3"/>
  <c r="H10" i="3"/>
  <c r="G10" i="3"/>
  <c r="H9" i="3"/>
  <c r="G9" i="3"/>
  <c r="H8" i="3"/>
  <c r="G8" i="3"/>
  <c r="H7" i="3"/>
  <c r="G7" i="3"/>
  <c r="H6" i="3"/>
  <c r="G6" i="3"/>
  <c r="H5" i="3"/>
  <c r="H14" i="3" s="1"/>
  <c r="G5" i="3"/>
  <c r="G14" i="3" s="1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O8" i="2"/>
  <c r="O7" i="2"/>
  <c r="O6" i="2"/>
  <c r="O5" i="2"/>
  <c r="O4" i="2"/>
  <c r="O11" i="2" s="1"/>
  <c r="J14" i="1" l="1"/>
  <c r="I14" i="1"/>
  <c r="G14" i="1"/>
  <c r="E14" i="1"/>
  <c r="C14" i="1"/>
  <c r="B14" i="1"/>
  <c r="K12" i="1"/>
  <c r="K11" i="1"/>
  <c r="K8" i="1"/>
  <c r="K7" i="1"/>
  <c r="K6" i="1"/>
  <c r="K5" i="1"/>
  <c r="K4" i="1"/>
  <c r="H13" i="1"/>
  <c r="H12" i="1"/>
  <c r="H11" i="1"/>
  <c r="H10" i="1"/>
  <c r="H9" i="1"/>
  <c r="H8" i="1"/>
  <c r="H7" i="1"/>
  <c r="H6" i="1"/>
  <c r="H5" i="1"/>
  <c r="H4" i="1"/>
  <c r="D4" i="1"/>
  <c r="D13" i="1"/>
  <c r="D12" i="1"/>
  <c r="D11" i="1"/>
  <c r="D8" i="1"/>
  <c r="D7" i="1"/>
  <c r="D6" i="1"/>
  <c r="D5" i="1"/>
  <c r="D14" i="1" l="1"/>
  <c r="K14" i="1"/>
  <c r="H14" i="1"/>
</calcChain>
</file>

<file path=xl/sharedStrings.xml><?xml version="1.0" encoding="utf-8"?>
<sst xmlns="http://schemas.openxmlformats.org/spreadsheetml/2006/main" count="597" uniqueCount="225">
  <si>
    <t>Kulturní dědictví</t>
  </si>
  <si>
    <t>Ústřední vládní instituce</t>
  </si>
  <si>
    <t>Místní vládní instituce</t>
  </si>
  <si>
    <t>Přímé výdaje domácností</t>
  </si>
  <si>
    <t>Evropské strukturální fondy</t>
  </si>
  <si>
    <t>Výtvarné umění</t>
  </si>
  <si>
    <t>Neznámá oblast</t>
  </si>
  <si>
    <t xml:space="preserve">Veřejný sektor celkem </t>
  </si>
  <si>
    <t>Soukromý sektor celkem</t>
  </si>
  <si>
    <t>Jiné mezinárodní instituce</t>
  </si>
  <si>
    <t xml:space="preserve"> v tis. Kč</t>
  </si>
  <si>
    <t>ZDROJE CELKEM</t>
  </si>
  <si>
    <t>Periodický a neperiodický tisk</t>
  </si>
  <si>
    <t>Architektura</t>
  </si>
  <si>
    <t>Reklama</t>
  </si>
  <si>
    <t>Umělecké vzdělávání</t>
  </si>
  <si>
    <t>CELKEM</t>
  </si>
  <si>
    <t>OBLAST</t>
  </si>
  <si>
    <t xml:space="preserve"> </t>
  </si>
  <si>
    <t>Správa a podpora     kult. činnosti</t>
  </si>
  <si>
    <t>Audiovizuální a interaktivní média</t>
  </si>
  <si>
    <t>Tabulka 1 Zdroje financování kultury podle kulturních oblastí v roce 2020</t>
  </si>
  <si>
    <r>
      <t>Nefinanční a finanční podniky</t>
    </r>
    <r>
      <rPr>
        <vertAlign val="superscript"/>
        <sz val="10"/>
        <rFont val="Arial CE"/>
        <charset val="238"/>
      </rPr>
      <t>1)</t>
    </r>
  </si>
  <si>
    <r>
      <t>Nevládní neziskové instituce</t>
    </r>
    <r>
      <rPr>
        <vertAlign val="superscript"/>
        <sz val="10"/>
        <rFont val="Arial CE"/>
        <charset val="238"/>
      </rPr>
      <t>1)</t>
    </r>
  </si>
  <si>
    <t>Zahraniční zdroje celkem</t>
  </si>
  <si>
    <t>Scénické umění</t>
  </si>
  <si>
    <r>
      <rPr>
        <vertAlign val="superscript"/>
        <sz val="8"/>
        <rFont val="Arial CE"/>
        <charset val="238"/>
      </rPr>
      <t>1)</t>
    </r>
    <r>
      <rPr>
        <sz val="8"/>
        <rFont val="Arial CE"/>
        <charset val="238"/>
      </rPr>
      <t xml:space="preserve"> Zdroji jsou celkové příjmy (snížené o zaplacené daně z příjmů), investiční dotace, přijaté úvěry a půjčky (bez splacených), vlastní vklady, dary apod. získané v průběhu roku. </t>
    </r>
  </si>
  <si>
    <t>Historické památky</t>
  </si>
  <si>
    <t>Archivy</t>
  </si>
  <si>
    <t>Knihovny</t>
  </si>
  <si>
    <t>Divadla</t>
  </si>
  <si>
    <t>Hudební soubory</t>
  </si>
  <si>
    <t>Kulturní domy</t>
  </si>
  <si>
    <t>Výstavní sály</t>
  </si>
  <si>
    <t>Rozhlas</t>
  </si>
  <si>
    <t>Televize</t>
  </si>
  <si>
    <t>Školy uměl. vzděl.</t>
  </si>
  <si>
    <t>Org. ochrany autor. práv</t>
  </si>
  <si>
    <t>Ostatní poskytovatelé</t>
  </si>
  <si>
    <t>x</t>
  </si>
  <si>
    <t>Správa a podpora kulturní činnosti</t>
  </si>
  <si>
    <r>
      <rPr>
        <vertAlign val="superscript"/>
        <sz val="8"/>
        <rFont val="Arial CE"/>
        <charset val="238"/>
      </rPr>
      <t xml:space="preserve">1) </t>
    </r>
    <r>
      <rPr>
        <sz val="8"/>
        <rFont val="Arial CE"/>
        <charset val="238"/>
      </rPr>
      <t>Zdroje dle poskytovatelů jsou propočteny z celkových příjmů zvýšených o dotace na investice a vlastní vklady a zvýšených či snížených o změnu stavu úvěrů a půjček a snížených o zaplacené daně z příjmů.</t>
    </r>
  </si>
  <si>
    <r>
      <t>Tabulka 2 Umístění finančních zdrojů podle kulturních oblastí a poskytovatelů kult. služeb v roce 2020</t>
    </r>
    <r>
      <rPr>
        <b/>
        <vertAlign val="superscript"/>
        <sz val="12"/>
        <color rgb="FF000000"/>
        <rFont val="Arial CE"/>
        <family val="2"/>
        <charset val="238"/>
      </rPr>
      <t>1)</t>
    </r>
    <r>
      <rPr>
        <b/>
        <sz val="12"/>
        <color rgb="FF000000"/>
        <rFont val="Arial CE"/>
        <family val="2"/>
        <charset val="238"/>
      </rPr>
      <t xml:space="preserve">                     </t>
    </r>
    <r>
      <rPr>
        <sz val="11"/>
        <color rgb="FF000000"/>
        <rFont val="Arial CE"/>
        <family val="2"/>
        <charset val="238"/>
      </rPr>
      <t xml:space="preserve"> </t>
    </r>
  </si>
  <si>
    <t>Tabulka 3 Příjmy a výdaje kulturních institucí podle kulturních oblastí v roce 2020</t>
  </si>
  <si>
    <t>v tis. Kč</t>
  </si>
  <si>
    <t xml:space="preserve">OBLAST </t>
  </si>
  <si>
    <t>Příjmy (výnosy) celkem</t>
  </si>
  <si>
    <t>z toho:            tržby za vlastní výkony</t>
  </si>
  <si>
    <t>Výdaje (náklady) celkem</t>
  </si>
  <si>
    <t>v tom</t>
  </si>
  <si>
    <t>Rozdíl            příjmů (výnosů)      a                          výdajů (nákladů)</t>
  </si>
  <si>
    <t>spotřeba materiálu, energie, zboží a služeb</t>
  </si>
  <si>
    <t>osobní náklady</t>
  </si>
  <si>
    <t>ostatní          výdaje (náklady)</t>
  </si>
  <si>
    <t>Správa a podpora kulturní  činnosti</t>
  </si>
  <si>
    <t>Tabulka 4 Příjmy a výdaje kulturních institucí podle poskytovatelů kulturních služeb v roce 2020</t>
  </si>
  <si>
    <t>POSKYTOVATEL</t>
  </si>
  <si>
    <t>z toho: tržby za vlastní výkony</t>
  </si>
  <si>
    <t>Muzea a galerie</t>
  </si>
  <si>
    <t>Festivaly</t>
  </si>
  <si>
    <t xml:space="preserve">Rozhlas                             </t>
  </si>
  <si>
    <t xml:space="preserve">Televize                             </t>
  </si>
  <si>
    <t xml:space="preserve">Ostatní poskytovatelé </t>
  </si>
  <si>
    <t xml:space="preserve"> CELKEM</t>
  </si>
  <si>
    <t>Rozdíl příjmů (výnosů) a výdajů (nákladů)</t>
  </si>
  <si>
    <t xml:space="preserve"> Tabulka 5 Makroekonomické ukazatele podle kulturních oblastí v roce 2020 (odhad) </t>
  </si>
  <si>
    <t>Hrubá přidaná hodnota organizací s převažující kulturní činností</t>
  </si>
  <si>
    <t>.</t>
  </si>
  <si>
    <t>Správa a podpora kult. činnosti</t>
  </si>
  <si>
    <r>
      <t xml:space="preserve">1) </t>
    </r>
    <r>
      <rPr>
        <sz val="8"/>
        <rFont val="Arial CE"/>
        <charset val="238"/>
      </rPr>
      <t>základní ceny</t>
    </r>
  </si>
  <si>
    <r>
      <t xml:space="preserve">2) </t>
    </r>
    <r>
      <rPr>
        <sz val="8"/>
        <rFont val="Arial CE"/>
        <charset val="238"/>
      </rPr>
      <t>kupní ceny</t>
    </r>
  </si>
  <si>
    <t>Podíl jednotlivých oblastí na celkové hrubé přidané hodnotě v %</t>
  </si>
  <si>
    <t>Tabulka 6 Vybrané ukazatele v trojsektorovém členění kultury za rok 2020 (sl. 3–5 odhad)</t>
  </si>
  <si>
    <t>SEKTOR</t>
  </si>
  <si>
    <t>PŘÍJMY (VÝNOSY) CELKEM</t>
  </si>
  <si>
    <t>VÝDAJE (NÁKLADY) CELKEM</t>
  </si>
  <si>
    <r>
      <t>HODNOTA PRODUKCE</t>
    </r>
    <r>
      <rPr>
        <vertAlign val="superscript"/>
        <sz val="8"/>
        <rFont val="Arial CE"/>
        <charset val="238"/>
      </rPr>
      <t>1)</t>
    </r>
  </si>
  <si>
    <r>
      <t>MEZI-SPOTŘEBA</t>
    </r>
    <r>
      <rPr>
        <vertAlign val="superscript"/>
        <sz val="8"/>
        <rFont val="Arial CE"/>
        <charset val="238"/>
      </rPr>
      <t>1)</t>
    </r>
  </si>
  <si>
    <r>
      <t>HRUBÁ PŘIDANÁ HODNOTA</t>
    </r>
    <r>
      <rPr>
        <vertAlign val="superscript"/>
        <sz val="8"/>
        <rFont val="Arial CE"/>
        <charset val="238"/>
      </rPr>
      <t>1)</t>
    </r>
  </si>
  <si>
    <t>POČET ZAMĚSTN. (PŘEPOČ.) v  os.</t>
  </si>
  <si>
    <t>VÝDAJE NA INVESTICE</t>
  </si>
  <si>
    <r>
      <t>EXPORT ZBOŽÍ A SLUŽEB</t>
    </r>
    <r>
      <rPr>
        <vertAlign val="superscript"/>
        <sz val="8"/>
        <rFont val="Arial CE"/>
        <charset val="238"/>
      </rPr>
      <t>2)</t>
    </r>
  </si>
  <si>
    <t xml:space="preserve"> IMPORT ZBOŽÍ A SLUŽEB</t>
  </si>
  <si>
    <t>KULTURNÍ SEKTOR</t>
  </si>
  <si>
    <r>
      <t>91.01, 02, 03, část 72.20 a 47.78, 79</t>
    </r>
    <r>
      <rPr>
        <vertAlign val="superscript"/>
        <sz val="8"/>
        <rFont val="Arial CE"/>
        <charset val="238"/>
      </rPr>
      <t>3)</t>
    </r>
  </si>
  <si>
    <t>90.01, 02, 04</t>
  </si>
  <si>
    <r>
      <t>Výtvarné umění</t>
    </r>
    <r>
      <rPr>
        <vertAlign val="superscript"/>
        <sz val="9"/>
        <rFont val="Arial CE"/>
        <charset val="238"/>
      </rPr>
      <t>4)</t>
    </r>
    <r>
      <rPr>
        <sz val="9"/>
        <rFont val="Arial CE"/>
        <family val="2"/>
        <charset val="238"/>
      </rPr>
      <t xml:space="preserve"> </t>
    </r>
  </si>
  <si>
    <t>74.20, 90.03</t>
  </si>
  <si>
    <t>Umělecké  vzdělávání</t>
  </si>
  <si>
    <t>85.52</t>
  </si>
  <si>
    <t>Umělecká  řemesla</t>
  </si>
  <si>
    <t>odd.14, 15, 16, 23, 25 ,31, 32 (část)</t>
  </si>
  <si>
    <t>Sektor celkem</t>
  </si>
  <si>
    <t>Film a video</t>
  </si>
  <si>
    <t>Hudba</t>
  </si>
  <si>
    <r>
      <t xml:space="preserve">59.20, 47.63 (část) </t>
    </r>
    <r>
      <rPr>
        <vertAlign val="superscript"/>
        <sz val="8"/>
        <rFont val="Arial CE"/>
        <charset val="238"/>
      </rPr>
      <t>3)</t>
    </r>
  </si>
  <si>
    <t>60.10</t>
  </si>
  <si>
    <t>60.20</t>
  </si>
  <si>
    <t>Knihy a tisk</t>
  </si>
  <si>
    <r>
      <t>58.10,11,13,14, 63.91,74.30,47.61, 62</t>
    </r>
    <r>
      <rPr>
        <vertAlign val="superscript"/>
        <sz val="8"/>
        <rFont val="Arial CE"/>
        <charset val="238"/>
      </rPr>
      <t>3)</t>
    </r>
  </si>
  <si>
    <t>Videohry</t>
  </si>
  <si>
    <t>58.21</t>
  </si>
  <si>
    <t>71.11</t>
  </si>
  <si>
    <t>73.11</t>
  </si>
  <si>
    <t>Design</t>
  </si>
  <si>
    <t>74.10</t>
  </si>
  <si>
    <t>Správa  a podpora kult. činnosti</t>
  </si>
  <si>
    <t>84.11, 12 (část), 94.99.2</t>
  </si>
  <si>
    <t>KULTURA CELKEM</t>
  </si>
  <si>
    <r>
      <rPr>
        <vertAlign val="superscript"/>
        <sz val="8"/>
        <rFont val="Arial CE"/>
        <charset val="238"/>
      </rPr>
      <t>1)</t>
    </r>
    <r>
      <rPr>
        <sz val="8"/>
        <rFont val="Arial CE"/>
        <family val="2"/>
        <charset val="238"/>
      </rPr>
      <t xml:space="preserve"> odhad na základě vlastních propočtů z údajů národního účetnictví</t>
    </r>
  </si>
  <si>
    <r>
      <rPr>
        <vertAlign val="superscript"/>
        <sz val="8"/>
        <rFont val="Arial CE"/>
        <charset val="238"/>
      </rPr>
      <t xml:space="preserve">3) </t>
    </r>
    <r>
      <rPr>
        <sz val="8"/>
        <rFont val="Arial CE"/>
        <charset val="238"/>
      </rPr>
      <t>údaje za maloobchod se vztahují jen ke sloupcům 1 až 7 a 10</t>
    </r>
  </si>
  <si>
    <r>
      <rPr>
        <vertAlign val="superscript"/>
        <sz val="8"/>
        <rFont val="Arial CE"/>
        <charset val="238"/>
      </rPr>
      <t>2)</t>
    </r>
    <r>
      <rPr>
        <sz val="8"/>
        <rFont val="Arial CE"/>
        <family val="2"/>
        <charset val="238"/>
      </rPr>
      <t xml:space="preserve"> za rozhlasové  vysílání (export) jsou k dispozici pouze individuální data, která nelze zveřejnit</t>
    </r>
  </si>
  <si>
    <r>
      <rPr>
        <vertAlign val="superscript"/>
        <sz val="8"/>
        <rFont val="Arial CE"/>
        <charset val="238"/>
      </rPr>
      <t>4)</t>
    </r>
    <r>
      <rPr>
        <sz val="8"/>
        <rFont val="Arial CE"/>
        <family val="2"/>
        <charset val="238"/>
      </rPr>
      <t xml:space="preserve"> bez designu a uměleckých řemesel</t>
    </r>
  </si>
  <si>
    <t>CZ-NACE</t>
  </si>
  <si>
    <t>59.11, 12, 13, 14, 77.22, 47.63 (část)</t>
  </si>
  <si>
    <t>Tabulka 7a Zaměstnanost a mzdy v kultuře v roce 2020 (z výsledků výkazů KULT MK)</t>
  </si>
  <si>
    <t>Povolání kulturního charakteru prováděné v organizaci s převažující kulturní činností</t>
  </si>
  <si>
    <t>Povolání kulturního charakteru prováděné v organizaci s převažující jinou než kulturní činností</t>
  </si>
  <si>
    <t>Dobrovolníci</t>
  </si>
  <si>
    <t>Neznámý charakter povolání</t>
  </si>
  <si>
    <t>Počet zaměstnanců celkem</t>
  </si>
  <si>
    <t>Mzdy                                v tis. Kč</t>
  </si>
  <si>
    <t>Průměrná mzda v Kč</t>
  </si>
  <si>
    <t>Nakladatelství/vydavatelství</t>
  </si>
  <si>
    <t xml:space="preserve">Film a video </t>
  </si>
  <si>
    <t>Organizace ochrany autorských práv a podpora kultury</t>
  </si>
  <si>
    <t>Povolání ne-kulturního charakteru prováděné v organizaci s převažující kulturní činností</t>
  </si>
  <si>
    <t>Tabulka 7b Zaměstnanost v kultuře podle kulturních oblastí v roce 2020 (s využitím Výběrového šetření pracovních sil)</t>
  </si>
  <si>
    <t>Povolání kulturního charakteru prováděné v organizaci s převažující kulturní činností</t>
  </si>
  <si>
    <t>Povolání „ne-kulturního“ charakteru prováděné v organizaci s převažující kulturní činností</t>
  </si>
  <si>
    <r>
      <t>Povolání kulturního charakteru prováděné v organizaci s převažující jinou než kulturní činností</t>
    </r>
    <r>
      <rPr>
        <vertAlign val="superscript"/>
        <sz val="9"/>
        <color theme="1"/>
        <rFont val="Arial ce"/>
        <charset val="238"/>
      </rPr>
      <t>1)</t>
    </r>
  </si>
  <si>
    <r>
      <t>Počet pracujících osob celkem</t>
    </r>
    <r>
      <rPr>
        <b/>
        <vertAlign val="superscript"/>
        <sz val="9"/>
        <color theme="1"/>
        <rFont val="Arial ce"/>
        <charset val="238"/>
      </rPr>
      <t>2)</t>
    </r>
  </si>
  <si>
    <t>z toho</t>
  </si>
  <si>
    <t>podnikatelé</t>
  </si>
  <si>
    <t>zaměstnanci na pracovní smlouvy či dohody</t>
  </si>
  <si>
    <t>z toho: zaměstnanci na plný úvazek</t>
  </si>
  <si>
    <r>
      <t>Správa a podpora kult. činnosti</t>
    </r>
    <r>
      <rPr>
        <vertAlign val="superscript"/>
        <sz val="9"/>
        <color theme="1"/>
        <rFont val="Arial ce"/>
        <charset val="238"/>
      </rPr>
      <t>3</t>
    </r>
    <r>
      <rPr>
        <vertAlign val="superscript"/>
        <sz val="9"/>
        <color theme="1"/>
        <rFont val="Arial ce"/>
        <charset val="238"/>
      </rPr>
      <t>)</t>
    </r>
  </si>
  <si>
    <t>Nezařazeno do žádné oblasti</t>
  </si>
  <si>
    <r>
      <rPr>
        <vertAlign val="superscript"/>
        <sz val="8"/>
        <color theme="1"/>
        <rFont val="Arial ce"/>
        <charset val="238"/>
      </rPr>
      <t>1)</t>
    </r>
    <r>
      <rPr>
        <sz val="8"/>
        <color theme="1"/>
        <rFont val="Arial ce"/>
        <charset val="238"/>
      </rPr>
      <t xml:space="preserve"> Část vybraných povolání se prolíná různými kulturními oblastmi, a není proto možné s jistotou určit, do které oblasti spadají (např. herci mohou spadat jak do oblasti interpretačního umění v rámci svých divadelních aktivit, tak do oblasti audiovizuálních a interaktivních médií v rámci aktivit spojených s filmem či do oblasti reklamy). Proto nejsou kulturní povolání mimo kulturní organizace zařazena do konkrétní oblasti a jsou analyzována pouze jako celek.</t>
    </r>
  </si>
  <si>
    <r>
      <rPr>
        <vertAlign val="superscript"/>
        <sz val="8"/>
        <color theme="1"/>
        <rFont val="Arial ce"/>
        <charset val="238"/>
      </rPr>
      <t>2)</t>
    </r>
    <r>
      <rPr>
        <sz val="8"/>
        <color theme="1"/>
        <rFont val="Arial ce"/>
        <charset val="238"/>
      </rPr>
      <t xml:space="preserve"> Počet pracujících osob zahrnuje zaměstnance (na základě pracovní smlouvy či dohody), podnikatele (se zaměstnanci či bez zaměstnanců) a pomáhající rodinné příslušníky. Pomáhající  rodinní příslušníci nejsou zahrnuti v podrobnějším členění.</t>
    </r>
  </si>
  <si>
    <r>
      <rPr>
        <vertAlign val="superscript"/>
        <sz val="8"/>
        <color theme="1"/>
        <rFont val="Arial ce"/>
        <charset val="238"/>
      </rPr>
      <t>3</t>
    </r>
    <r>
      <rPr>
        <vertAlign val="superscript"/>
        <sz val="8"/>
        <color theme="1"/>
        <rFont val="Arial ce"/>
        <charset val="238"/>
      </rPr>
      <t>)</t>
    </r>
    <r>
      <rPr>
        <sz val="8"/>
        <color theme="1"/>
        <rFont val="Arial ce"/>
        <charset val="238"/>
      </rPr>
      <t xml:space="preserve"> Údaje o zaměstnanosti v rámci správních činností spojených s kulturou a činností organizací na podporu kultury nelze v čtyřmístném členění NACE z Výběrového šetření pracovních sil získat.</t>
    </r>
  </si>
  <si>
    <t xml:space="preserve">v tis. Kč b.c. </t>
  </si>
  <si>
    <t xml:space="preserve">Investice v kulturním sektoru </t>
  </si>
  <si>
    <t>Zdroje investic</t>
  </si>
  <si>
    <t>státní</t>
  </si>
  <si>
    <t>ze zahraničí</t>
  </si>
  <si>
    <t>z toho: EU</t>
  </si>
  <si>
    <t>vlastní a jiné</t>
  </si>
  <si>
    <t>hmotný majetek</t>
  </si>
  <si>
    <t>nehmotný majetek</t>
  </si>
  <si>
    <t>Tabulka 9 Zahraniční obchod se zbožím a službami kulturního sektoru v roce 2020</t>
  </si>
  <si>
    <t>KULTURNÍ OBLAST</t>
  </si>
  <si>
    <t>EU</t>
  </si>
  <si>
    <t>USA</t>
  </si>
  <si>
    <t>OSTATNÍ SVĚT</t>
  </si>
  <si>
    <t>VÝVOZ</t>
  </si>
  <si>
    <t>DOVOZ</t>
  </si>
  <si>
    <t xml:space="preserve">SALDO </t>
  </si>
  <si>
    <t>Tabulka 10 Analytická tabulka základních ukazatelů sektoru kultury za rok 2020</t>
  </si>
  <si>
    <t>OBLAST /                                 SEKTOR</t>
  </si>
  <si>
    <t>VEŘEJNÉ ZDROJE</t>
  </si>
  <si>
    <t>ÚROVEŇ HOSPODAŘENÍ</t>
  </si>
  <si>
    <t>HRUBÁ PŘIDANÁ HODNOTA</t>
  </si>
  <si>
    <t>ZAMĚSTNANCI</t>
  </si>
  <si>
    <t>MZDY</t>
  </si>
  <si>
    <t>INVESTICE</t>
  </si>
  <si>
    <t>podíl na sektoru   v %</t>
  </si>
  <si>
    <t>stupeň soběstač-nosti          v %</t>
  </si>
  <si>
    <t>zisková marže     v %</t>
  </si>
  <si>
    <t>v mil. Kč</t>
  </si>
  <si>
    <t>počet</t>
  </si>
  <si>
    <t>průměrná měsíční mzda v Kč</t>
  </si>
  <si>
    <t>index k prům. mzdě sektoru</t>
  </si>
  <si>
    <t>podíl krytý dotacemi a granty v %</t>
  </si>
  <si>
    <r>
      <t>Správa a podpora kult. činnosti a neznámá oblast</t>
    </r>
    <r>
      <rPr>
        <vertAlign val="superscript"/>
        <sz val="10"/>
        <rFont val="Arial CE"/>
        <charset val="238"/>
      </rPr>
      <t>1)</t>
    </r>
  </si>
  <si>
    <t>KULTURNÍ PRŮMYSLY</t>
  </si>
  <si>
    <t>KREATIVNÍ  PRŮMYSLY</t>
  </si>
  <si>
    <t>Kulturní sektor</t>
  </si>
  <si>
    <t>Kulturní průmysly</t>
  </si>
  <si>
    <t>Kreativní průmysly</t>
  </si>
  <si>
    <t>POČET PRÁVNICKÝCH A FYZICKÝCH OSOB v os.</t>
  </si>
  <si>
    <t>Tabulka 11 Časové řady vybraných ukazatelů kultury za vybraná léta 2010–2020</t>
  </si>
  <si>
    <t>UKAZATEL</t>
  </si>
  <si>
    <t>Index 2020/2010   v %</t>
  </si>
  <si>
    <t>Stupeň soběstačnosti v %</t>
  </si>
  <si>
    <t xml:space="preserve">Počet zaměstnanců v os. </t>
  </si>
  <si>
    <t>Průměrná hrubá měs. mzda v Kč</t>
  </si>
  <si>
    <r>
      <t>Hrubý dom. produkt v mld. Kč</t>
    </r>
    <r>
      <rPr>
        <vertAlign val="superscript"/>
        <sz val="10"/>
        <color theme="1"/>
        <rFont val="Arial"/>
        <family val="2"/>
        <charset val="238"/>
      </rPr>
      <t>1)</t>
    </r>
  </si>
  <si>
    <r>
      <t>Podíl kultury na HDP v %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</si>
  <si>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r>
      <t xml:space="preserve">1) </t>
    </r>
    <r>
      <rPr>
        <sz val="8"/>
        <rFont val="Arial CE"/>
        <charset val="238"/>
      </rPr>
      <t xml:space="preserve">Údaje za neznámou oblast se vztahují jen k veřejným zdrojům </t>
    </r>
  </si>
  <si>
    <r>
      <t xml:space="preserve">1)  </t>
    </r>
    <r>
      <rPr>
        <sz val="8"/>
        <rFont val="Arial CE"/>
        <charset val="238"/>
      </rPr>
      <t xml:space="preserve">využita výrobní metoda propočtu HDP ; </t>
    </r>
    <r>
      <rPr>
        <vertAlign val="superscript"/>
        <sz val="8"/>
        <color theme="1"/>
        <rFont val="Calibri"/>
        <family val="2"/>
        <charset val="238"/>
        <scheme val="minor"/>
      </rPr>
      <t xml:space="preserve">  </t>
    </r>
    <r>
      <rPr>
        <sz val="8"/>
        <rFont val="Arial CE"/>
        <charset val="238"/>
      </rPr>
      <t xml:space="preserve">za rok 2020 – odhad z předběžných dat </t>
    </r>
  </si>
  <si>
    <t>Index 2020/2019                    v %</t>
  </si>
  <si>
    <r>
      <t>Podíl kult. na hr. přid. hod. v %</t>
    </r>
    <r>
      <rPr>
        <vertAlign val="superscript"/>
        <sz val="10"/>
        <color theme="1"/>
        <rFont val="Arial"/>
        <family val="2"/>
        <charset val="238"/>
      </rPr>
      <t>1)</t>
    </r>
  </si>
  <si>
    <r>
      <t>Hrubá přid. hodnota v mld. Kč</t>
    </r>
    <r>
      <rPr>
        <vertAlign val="superscript"/>
        <sz val="10"/>
        <color theme="1"/>
        <rFont val="Arial"/>
        <family val="2"/>
        <charset val="238"/>
      </rPr>
      <t>1)</t>
    </r>
  </si>
  <si>
    <t xml:space="preserve"> Tabulka 12 Počet vybraných poskytovatelů kulturních služeb v roce 2020</t>
  </si>
  <si>
    <t>soukromé</t>
  </si>
  <si>
    <t>ostatní</t>
  </si>
  <si>
    <t>Investice</t>
  </si>
  <si>
    <t>Veřejné zdroje</t>
  </si>
  <si>
    <t>Náklady</t>
  </si>
  <si>
    <t xml:space="preserve">Výnosy </t>
  </si>
  <si>
    <t>Počet návštěv kulturních zařízení na 10 tis. osob</t>
  </si>
  <si>
    <t>Počet vydaných titulů  / náklad neper. publ., audioknih, e-knih</t>
  </si>
  <si>
    <t>Index        2020/2019            v %</t>
  </si>
  <si>
    <t>Kina</t>
  </si>
  <si>
    <t>Koncertní sály (soubory a festivaly)</t>
  </si>
  <si>
    <t>14 117 /                              35 004 499,                     253 146, 311 389</t>
  </si>
  <si>
    <t xml:space="preserve">   81,5 (tituly) 92,0 (náklad)</t>
  </si>
  <si>
    <r>
      <t>45,4</t>
    </r>
    <r>
      <rPr>
        <b/>
        <vertAlign val="superscript"/>
        <sz val="8"/>
        <rFont val="Arial CE"/>
        <charset val="238"/>
      </rPr>
      <t>(1)</t>
    </r>
  </si>
  <si>
    <t>Tabulka 13 Vyjádření výkonu poskytovatelů kult. služeb v natur. ukazatelích v roce 2020</t>
  </si>
  <si>
    <r>
      <rPr>
        <vertAlign val="superscript"/>
        <sz val="8"/>
        <rFont val="Arial CE"/>
        <charset val="238"/>
      </rPr>
      <t>(1)</t>
    </r>
    <r>
      <rPr>
        <sz val="8"/>
        <rFont val="Arial CE"/>
        <charset val="238"/>
      </rPr>
      <t xml:space="preserve"> zahrnuje pouze návštěvnost</t>
    </r>
  </si>
  <si>
    <t>Počet vysílacích hodin na 1 držitele vys. Licence</t>
  </si>
  <si>
    <t>-</t>
  </si>
  <si>
    <t>z celkových investic</t>
  </si>
  <si>
    <t>Koncertní sály (hud. tělesa, folk. soubory a festivaly)</t>
  </si>
  <si>
    <t>Památkové objekty</t>
  </si>
  <si>
    <t>Hudební tělesa</t>
  </si>
  <si>
    <t>Nakladatelství a vydavatelství</t>
  </si>
  <si>
    <t>Nakladatelství a vydavatelství (neperiodický tisk)</t>
  </si>
  <si>
    <r>
      <t>Produkce organizací s převažující kulturní činností</t>
    </r>
    <r>
      <rPr>
        <vertAlign val="superscript"/>
        <sz val="10"/>
        <rFont val="Arial CE"/>
        <charset val="238"/>
      </rPr>
      <t>1)</t>
    </r>
  </si>
  <si>
    <r>
      <t>Mezispotřeba  organizací s převažující kulturní činností</t>
    </r>
    <r>
      <rPr>
        <vertAlign val="superscript"/>
        <sz val="10"/>
        <rFont val="Arial CE"/>
        <charset val="238"/>
      </rPr>
      <t>2)</t>
    </r>
    <r>
      <rPr>
        <sz val="10"/>
        <rFont val="Arial CE"/>
        <charset val="238"/>
      </rPr>
      <t xml:space="preserve">   </t>
    </r>
  </si>
  <si>
    <r>
      <t>Produkce kulturního zboží a služeb organizací s převažující ne-kulturní činností</t>
    </r>
    <r>
      <rPr>
        <vertAlign val="superscript"/>
        <sz val="10"/>
        <rFont val="Arial CE"/>
        <charset val="238"/>
      </rPr>
      <t>1)</t>
    </r>
  </si>
  <si>
    <r>
      <t>Tabulka 8 Zdroje a rozsah investic kulturního sektoru v roce 2020</t>
    </r>
    <r>
      <rPr>
        <b/>
        <vertAlign val="superscript"/>
        <sz val="12"/>
        <color theme="1"/>
        <rFont val="Arial CE"/>
        <charset val="238"/>
      </rPr>
      <t>1)</t>
    </r>
  </si>
  <si>
    <t>1) Zdroje investic se nemusí rovnat investičním výdajům v daném roce (investice nemusí být realizovány ve výši přijatých zdrojů)</t>
  </si>
  <si>
    <t>Kulturní podniky 
a instituce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</si>
</sst>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_ ;[Red]\-#,##0\ "/>
    <numFmt numFmtId="165" formatCode="#,##0.0"/>
    <numFmt numFmtId="166" formatCode="0.0"/>
  </numFmts>
  <fonts count="44" x14ac:knownFonts="1">
    <font>
      <sz val="10"/>
      <name val="Arial CE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vertAlign val="superscript"/>
      <sz val="10"/>
      <name val="Arial CE"/>
      <charset val="238"/>
    </font>
    <font>
      <b/>
      <sz val="10"/>
      <name val="Arial CE"/>
      <charset val="238"/>
    </font>
    <font>
      <b/>
      <u/>
      <sz val="10"/>
      <name val="Arial CE"/>
      <charset val="238"/>
    </font>
    <font>
      <sz val="8"/>
      <name val="Arial CE"/>
      <charset val="238"/>
    </font>
    <font>
      <vertAlign val="superscript"/>
      <sz val="8"/>
      <name val="Arial CE"/>
      <charset val="238"/>
    </font>
    <font>
      <b/>
      <sz val="12"/>
      <color theme="1"/>
      <name val="Arial CE"/>
      <family val="2"/>
      <charset val="238"/>
    </font>
    <font>
      <b/>
      <sz val="10"/>
      <color theme="1"/>
      <name val="Arial CE"/>
      <charset val="238"/>
    </font>
    <font>
      <b/>
      <sz val="8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2"/>
      <color rgb="FF000000"/>
      <name val="Arial CE"/>
      <family val="2"/>
      <charset val="238"/>
    </font>
    <font>
      <b/>
      <vertAlign val="superscript"/>
      <sz val="12"/>
      <color rgb="FF000000"/>
      <name val="Arial CE"/>
      <family val="2"/>
      <charset val="238"/>
    </font>
    <font>
      <sz val="11"/>
      <color rgb="FF000000"/>
      <name val="Arial CE"/>
      <family val="2"/>
      <charset val="238"/>
    </font>
    <font>
      <b/>
      <sz val="10"/>
      <color rgb="FF000000"/>
      <name val="Arial CE"/>
      <charset val="238"/>
    </font>
    <font>
      <b/>
      <sz val="12"/>
      <color theme="4"/>
      <name val="Arial CE"/>
      <family val="2"/>
      <charset val="238"/>
    </font>
    <font>
      <b/>
      <sz val="12"/>
      <color theme="1"/>
      <name val="Arial CE"/>
      <charset val="238"/>
    </font>
    <font>
      <b/>
      <sz val="9"/>
      <name val="Arial CE"/>
      <charset val="238"/>
    </font>
    <font>
      <vertAlign val="superscript"/>
      <sz val="9"/>
      <name val="Arial CE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sz val="9"/>
      <color theme="1"/>
      <name val="Arial CE"/>
      <charset val="238"/>
    </font>
    <font>
      <sz val="11"/>
      <color theme="1"/>
      <name val="Arial ce"/>
      <charset val="238"/>
    </font>
    <font>
      <vertAlign val="superscript"/>
      <sz val="9"/>
      <color theme="1"/>
      <name val="Arial ce"/>
      <charset val="238"/>
    </font>
    <font>
      <b/>
      <sz val="9"/>
      <color theme="1"/>
      <name val="Arial ce"/>
      <charset val="238"/>
    </font>
    <font>
      <b/>
      <vertAlign val="superscript"/>
      <sz val="9"/>
      <color theme="1"/>
      <name val="Arial ce"/>
      <charset val="238"/>
    </font>
    <font>
      <sz val="10"/>
      <color theme="1"/>
      <name val="Arial ce"/>
      <charset val="238"/>
    </font>
    <font>
      <sz val="8"/>
      <color theme="1"/>
      <name val="Arial ce"/>
      <charset val="238"/>
    </font>
    <font>
      <vertAlign val="superscript"/>
      <sz val="8"/>
      <color theme="1"/>
      <name val="Arial ce"/>
      <charset val="238"/>
    </font>
    <font>
      <sz val="10"/>
      <name val="Arial CE"/>
      <charset val="238"/>
    </font>
    <font>
      <b/>
      <sz val="12"/>
      <color theme="4"/>
      <name val="Arial CE"/>
      <charset val="238"/>
    </font>
    <font>
      <sz val="10"/>
      <color theme="4"/>
      <name val="Arial CE"/>
      <charset val="238"/>
    </font>
    <font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vertAlign val="superscript"/>
      <sz val="8"/>
      <color theme="1"/>
      <name val="Calibri"/>
      <family val="2"/>
      <charset val="238"/>
      <scheme val="minor"/>
    </font>
    <font>
      <b/>
      <vertAlign val="superscript"/>
      <sz val="8"/>
      <name val="Arial CE"/>
      <charset val="238"/>
    </font>
    <font>
      <b/>
      <vertAlign val="superscript"/>
      <sz val="12"/>
      <color theme="1"/>
      <name val="Arial CE"/>
      <charset val="238"/>
    </font>
    <font>
      <b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E9D9"/>
        <bgColor rgb="FF000000"/>
      </patternFill>
    </fill>
  </fills>
  <borders count="40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3" fillId="0" borderId="0" applyFont="0" applyFill="0" applyBorder="0" applyAlignment="0" applyProtection="0"/>
  </cellStyleXfs>
  <cellXfs count="345">
    <xf numFmtId="0" fontId="0" fillId="0" borderId="0" xfId="0"/>
    <xf numFmtId="0" fontId="0" fillId="0" borderId="0" xfId="0" applyAlignment="1"/>
    <xf numFmtId="0" fontId="3" fillId="0" borderId="0" xfId="0" applyFont="1" applyFill="1"/>
    <xf numFmtId="0" fontId="2" fillId="0" borderId="0" xfId="0" applyFont="1" applyFill="1"/>
    <xf numFmtId="0" fontId="0" fillId="0" borderId="0" xfId="0" applyFill="1"/>
    <xf numFmtId="0" fontId="0" fillId="0" borderId="0" xfId="0" applyFill="1" applyAlignment="1"/>
    <xf numFmtId="0" fontId="3" fillId="0" borderId="0" xfId="0" applyFont="1"/>
    <xf numFmtId="0" fontId="4" fillId="0" borderId="0" xfId="0" applyFont="1"/>
    <xf numFmtId="0" fontId="4" fillId="0" borderId="0" xfId="0" applyFont="1" applyFill="1"/>
    <xf numFmtId="3" fontId="3" fillId="0" borderId="0" xfId="0" applyNumberFormat="1" applyFont="1" applyFill="1"/>
    <xf numFmtId="0" fontId="0" fillId="0" borderId="0" xfId="0" applyFill="1" applyBorder="1"/>
    <xf numFmtId="0" fontId="0" fillId="0" borderId="0" xfId="0" applyFill="1" applyBorder="1" applyAlignment="1"/>
    <xf numFmtId="0" fontId="6" fillId="0" borderId="0" xfId="0" applyFont="1" applyFill="1"/>
    <xf numFmtId="0" fontId="6" fillId="0" borderId="0" xfId="0" applyFont="1" applyFill="1" applyBorder="1"/>
    <xf numFmtId="0" fontId="7" fillId="0" borderId="0" xfId="0" applyFont="1" applyFill="1"/>
    <xf numFmtId="0" fontId="6" fillId="0" borderId="0" xfId="0" applyFont="1"/>
    <xf numFmtId="0" fontId="0" fillId="0" borderId="0" xfId="0" applyFont="1" applyFill="1"/>
    <xf numFmtId="0" fontId="4" fillId="0" borderId="0" xfId="0" applyFont="1" applyFill="1" applyBorder="1"/>
    <xf numFmtId="0" fontId="6" fillId="3" borderId="0" xfId="0" applyFont="1" applyFill="1" applyBorder="1" applyAlignment="1">
      <alignment horizontal="right"/>
    </xf>
    <xf numFmtId="0" fontId="0" fillId="0" borderId="2" xfId="0" applyFill="1" applyBorder="1" applyAlignment="1">
      <alignment vertical="center" wrapText="1"/>
    </xf>
    <xf numFmtId="0" fontId="0" fillId="2" borderId="3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horizontal="right" vertical="center" indent="1"/>
    </xf>
    <xf numFmtId="0" fontId="18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12" fillId="0" borderId="0" xfId="0" applyFont="1" applyFill="1" applyBorder="1"/>
    <xf numFmtId="0" fontId="0" fillId="0" borderId="0" xfId="0" applyFont="1" applyFill="1" applyBorder="1" applyAlignment="1">
      <alignment horizontal="right"/>
    </xf>
    <xf numFmtId="0" fontId="13" fillId="4" borderId="6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3" fontId="2" fillId="0" borderId="8" xfId="0" applyNumberFormat="1" applyFont="1" applyFill="1" applyBorder="1" applyAlignment="1">
      <alignment horizontal="right" vertical="center" indent="1"/>
    </xf>
    <xf numFmtId="3" fontId="3" fillId="0" borderId="8" xfId="0" applyNumberFormat="1" applyFont="1" applyFill="1" applyBorder="1" applyAlignment="1">
      <alignment horizontal="right" vertical="center" indent="1"/>
    </xf>
    <xf numFmtId="0" fontId="10" fillId="0" borderId="0" xfId="0" applyFont="1" applyFill="1" applyAlignment="1">
      <alignment horizontal="left"/>
    </xf>
    <xf numFmtId="164" fontId="11" fillId="0" borderId="0" xfId="0" applyNumberFormat="1" applyFont="1" applyFill="1" applyAlignment="1">
      <alignment horizontal="right" vertical="center"/>
    </xf>
    <xf numFmtId="164" fontId="0" fillId="0" borderId="0" xfId="0" applyNumberFormat="1" applyFill="1" applyAlignment="1">
      <alignment horizontal="right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2" fillId="0" borderId="0" xfId="0" applyFont="1"/>
    <xf numFmtId="3" fontId="0" fillId="0" borderId="0" xfId="0" applyNumberForma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2" borderId="17" xfId="0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/>
    <xf numFmtId="0" fontId="6" fillId="0" borderId="0" xfId="0" applyFont="1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4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Border="1"/>
    <xf numFmtId="0" fontId="13" fillId="0" borderId="0" xfId="0" applyFont="1" applyBorder="1"/>
    <xf numFmtId="0" fontId="8" fillId="0" borderId="0" xfId="0" applyFont="1" applyBorder="1" applyAlignment="1"/>
    <xf numFmtId="0" fontId="8" fillId="0" borderId="0" xfId="0" applyFont="1"/>
    <xf numFmtId="0" fontId="13" fillId="0" borderId="0" xfId="0" applyFont="1"/>
    <xf numFmtId="3" fontId="2" fillId="0" borderId="0" xfId="0" applyNumberFormat="1" applyFont="1"/>
    <xf numFmtId="0" fontId="8" fillId="0" borderId="0" xfId="0" applyFont="1" applyBorder="1" applyAlignment="1">
      <alignment vertical="center"/>
    </xf>
    <xf numFmtId="3" fontId="24" fillId="0" borderId="0" xfId="0" applyNumberFormat="1" applyFont="1" applyBorder="1" applyAlignment="1">
      <alignment vertical="center"/>
    </xf>
    <xf numFmtId="3" fontId="24" fillId="0" borderId="11" xfId="0" applyNumberFormat="1" applyFont="1" applyBorder="1" applyAlignment="1">
      <alignment vertical="center"/>
    </xf>
    <xf numFmtId="3" fontId="24" fillId="0" borderId="1" xfId="0" applyNumberFormat="1" applyFont="1" applyBorder="1" applyAlignment="1">
      <alignment vertical="center"/>
    </xf>
    <xf numFmtId="0" fontId="24" fillId="2" borderId="1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vertical="center"/>
    </xf>
    <xf numFmtId="0" fontId="13" fillId="0" borderId="5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3" fontId="24" fillId="0" borderId="1" xfId="0" applyNumberFormat="1" applyFont="1" applyFill="1" applyBorder="1" applyAlignment="1">
      <alignment horizontal="center" vertical="center"/>
    </xf>
    <xf numFmtId="3" fontId="14" fillId="0" borderId="3" xfId="0" applyNumberFormat="1" applyFont="1" applyFill="1" applyBorder="1" applyAlignment="1">
      <alignment horizontal="right" vertical="center" indent="1"/>
    </xf>
    <xf numFmtId="3" fontId="14" fillId="0" borderId="4" xfId="0" applyNumberFormat="1" applyFont="1" applyFill="1" applyBorder="1" applyAlignment="1">
      <alignment horizontal="right" vertical="center" indent="1"/>
    </xf>
    <xf numFmtId="3" fontId="12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19" fillId="0" borderId="0" xfId="0" applyFont="1" applyFill="1" applyAlignment="1"/>
    <xf numFmtId="3" fontId="0" fillId="0" borderId="0" xfId="0" applyNumberFormat="1"/>
    <xf numFmtId="0" fontId="0" fillId="0" borderId="0" xfId="0" applyFill="1" applyBorder="1" applyAlignment="1">
      <alignment horizontal="left" vertical="center" wrapText="1"/>
    </xf>
    <xf numFmtId="3" fontId="0" fillId="2" borderId="1" xfId="0" applyNumberForma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26" fillId="0" borderId="0" xfId="0" applyFont="1"/>
    <xf numFmtId="0" fontId="20" fillId="0" borderId="0" xfId="0" applyFont="1"/>
    <xf numFmtId="0" fontId="25" fillId="0" borderId="2" xfId="0" applyFont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0" fillId="0" borderId="0" xfId="0" applyFill="1" applyBorder="1" applyAlignment="1">
      <alignment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center" wrapText="1"/>
    </xf>
    <xf numFmtId="0" fontId="0" fillId="2" borderId="26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0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0" fontId="34" fillId="0" borderId="0" xfId="0" applyFont="1" applyBorder="1" applyAlignment="1"/>
    <xf numFmtId="0" fontId="35" fillId="0" borderId="0" xfId="0" applyFont="1" applyBorder="1" applyAlignment="1"/>
    <xf numFmtId="0" fontId="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2" borderId="25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left" vertical="center" wrapText="1"/>
    </xf>
    <xf numFmtId="3" fontId="0" fillId="2" borderId="24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/>
    </xf>
    <xf numFmtId="0" fontId="36" fillId="0" borderId="0" xfId="0" applyFont="1" applyBorder="1" applyAlignment="1">
      <alignment vertical="center"/>
    </xf>
    <xf numFmtId="0" fontId="36" fillId="0" borderId="0" xfId="0" applyFont="1" applyBorder="1"/>
    <xf numFmtId="0" fontId="36" fillId="2" borderId="32" xfId="0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/>
    </xf>
    <xf numFmtId="0" fontId="36" fillId="2" borderId="24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11" fontId="0" fillId="2" borderId="24" xfId="0" applyNumberForma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4" fillId="2" borderId="37" xfId="0" applyFont="1" applyFill="1" applyBorder="1" applyAlignment="1">
      <alignment horizontal="center" vertical="center" wrapText="1"/>
    </xf>
    <xf numFmtId="3" fontId="14" fillId="0" borderId="37" xfId="0" applyNumberFormat="1" applyFont="1" applyFill="1" applyBorder="1" applyAlignment="1">
      <alignment horizontal="right" vertical="center" indent="1"/>
    </xf>
    <xf numFmtId="0" fontId="8" fillId="0" borderId="0" xfId="0" applyFont="1" applyFill="1" applyBorder="1" applyAlignment="1">
      <alignment horizontal="left" vertical="center"/>
    </xf>
    <xf numFmtId="3" fontId="2" fillId="0" borderId="5" xfId="0" applyNumberFormat="1" applyFont="1" applyFill="1" applyBorder="1" applyAlignment="1">
      <alignment horizontal="right" vertical="center"/>
    </xf>
    <xf numFmtId="3" fontId="3" fillId="0" borderId="5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0" fillId="0" borderId="5" xfId="0" applyNumberFormat="1" applyFont="1" applyFill="1" applyBorder="1" applyAlignment="1">
      <alignment horizontal="right" vertical="center"/>
    </xf>
    <xf numFmtId="3" fontId="0" fillId="0" borderId="5" xfId="0" applyNumberFormat="1" applyFill="1" applyBorder="1" applyAlignment="1">
      <alignment horizontal="right" vertical="center"/>
    </xf>
    <xf numFmtId="3" fontId="6" fillId="0" borderId="5" xfId="0" applyNumberFormat="1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 vertical="center"/>
    </xf>
    <xf numFmtId="3" fontId="2" fillId="0" borderId="8" xfId="0" applyNumberFormat="1" applyFont="1" applyFill="1" applyBorder="1" applyAlignment="1">
      <alignment horizontal="right" vertical="center"/>
    </xf>
    <xf numFmtId="3" fontId="2" fillId="0" borderId="8" xfId="0" applyNumberFormat="1" applyFont="1" applyFill="1" applyBorder="1" applyAlignment="1">
      <alignment horizontal="right" vertical="center" wrapText="1"/>
    </xf>
    <xf numFmtId="3" fontId="3" fillId="4" borderId="7" xfId="0" applyNumberFormat="1" applyFont="1" applyFill="1" applyBorder="1" applyAlignment="1">
      <alignment horizontal="right" vertical="center"/>
    </xf>
    <xf numFmtId="3" fontId="3" fillId="4" borderId="6" xfId="0" applyNumberFormat="1" applyFont="1" applyFill="1" applyBorder="1" applyAlignment="1">
      <alignment horizontal="right" vertical="center"/>
    </xf>
    <xf numFmtId="3" fontId="23" fillId="0" borderId="38" xfId="0" applyNumberFormat="1" applyFont="1" applyFill="1" applyBorder="1" applyAlignment="1">
      <alignment horizontal="right" vertical="center"/>
    </xf>
    <xf numFmtId="3" fontId="23" fillId="0" borderId="22" xfId="0" applyNumberFormat="1" applyFont="1" applyFill="1" applyBorder="1" applyAlignment="1">
      <alignment horizontal="right" vertical="center"/>
    </xf>
    <xf numFmtId="3" fontId="23" fillId="0" borderId="9" xfId="0" applyNumberFormat="1" applyFont="1" applyFill="1" applyBorder="1" applyAlignment="1">
      <alignment horizontal="right" vertical="center"/>
    </xf>
    <xf numFmtId="3" fontId="13" fillId="0" borderId="39" xfId="0" applyNumberFormat="1" applyFont="1" applyFill="1" applyBorder="1" applyAlignment="1">
      <alignment horizontal="right" vertical="center"/>
    </xf>
    <xf numFmtId="3" fontId="13" fillId="0" borderId="2" xfId="0" applyNumberFormat="1" applyFont="1" applyFill="1" applyBorder="1" applyAlignment="1">
      <alignment horizontal="right" vertical="center"/>
    </xf>
    <xf numFmtId="3" fontId="13" fillId="0" borderId="5" xfId="0" applyNumberFormat="1" applyFont="1" applyFill="1" applyBorder="1" applyAlignment="1">
      <alignment horizontal="right" vertical="center"/>
    </xf>
    <xf numFmtId="3" fontId="23" fillId="0" borderId="2" xfId="0" applyNumberFormat="1" applyFont="1" applyFill="1" applyBorder="1" applyAlignment="1">
      <alignment horizontal="right" vertical="center"/>
    </xf>
    <xf numFmtId="3" fontId="25" fillId="0" borderId="39" xfId="0" applyNumberFormat="1" applyFont="1" applyFill="1" applyBorder="1" applyAlignment="1">
      <alignment horizontal="right" vertical="center"/>
    </xf>
    <xf numFmtId="3" fontId="23" fillId="0" borderId="5" xfId="0" applyNumberFormat="1" applyFont="1" applyFill="1" applyBorder="1" applyAlignment="1">
      <alignment horizontal="right" vertical="center"/>
    </xf>
    <xf numFmtId="3" fontId="21" fillId="0" borderId="5" xfId="0" applyNumberFormat="1" applyFont="1" applyFill="1" applyBorder="1" applyAlignment="1">
      <alignment horizontal="right" vertical="center"/>
    </xf>
    <xf numFmtId="3" fontId="23" fillId="0" borderId="39" xfId="0" applyNumberFormat="1" applyFont="1" applyFill="1" applyBorder="1" applyAlignment="1">
      <alignment horizontal="right" vertical="center"/>
    </xf>
    <xf numFmtId="3" fontId="14" fillId="0" borderId="37" xfId="0" applyNumberFormat="1" applyFont="1" applyFill="1" applyBorder="1" applyAlignment="1">
      <alignment horizontal="right" vertical="center"/>
    </xf>
    <xf numFmtId="3" fontId="14" fillId="0" borderId="3" xfId="0" applyNumberFormat="1" applyFont="1" applyFill="1" applyBorder="1" applyAlignment="1">
      <alignment horizontal="right" vertical="center"/>
    </xf>
    <xf numFmtId="3" fontId="14" fillId="0" borderId="4" xfId="0" applyNumberFormat="1" applyFont="1" applyFill="1" applyBorder="1" applyAlignment="1">
      <alignment horizontal="right" vertical="center"/>
    </xf>
    <xf numFmtId="3" fontId="21" fillId="0" borderId="3" xfId="0" applyNumberFormat="1" applyFont="1" applyFill="1" applyBorder="1" applyAlignment="1">
      <alignment horizontal="right" vertical="center"/>
    </xf>
    <xf numFmtId="3" fontId="13" fillId="0" borderId="9" xfId="0" applyNumberFormat="1" applyFont="1" applyFill="1" applyBorder="1" applyAlignment="1">
      <alignment horizontal="right" vertical="center"/>
    </xf>
    <xf numFmtId="3" fontId="13" fillId="0" borderId="38" xfId="0" applyNumberFormat="1" applyFont="1" applyFill="1" applyBorder="1" applyAlignment="1">
      <alignment horizontal="right" vertical="center"/>
    </xf>
    <xf numFmtId="3" fontId="13" fillId="0" borderId="22" xfId="0" applyNumberFormat="1" applyFont="1" applyFill="1" applyBorder="1" applyAlignment="1">
      <alignment horizontal="right" vertical="center"/>
    </xf>
    <xf numFmtId="3" fontId="21" fillId="0" borderId="37" xfId="0" applyNumberFormat="1" applyFont="1" applyFill="1" applyBorder="1" applyAlignment="1">
      <alignment horizontal="right" vertical="center"/>
    </xf>
    <xf numFmtId="3" fontId="21" fillId="0" borderId="4" xfId="0" applyNumberFormat="1" applyFont="1" applyFill="1" applyBorder="1" applyAlignment="1">
      <alignment horizontal="right" vertical="center"/>
    </xf>
    <xf numFmtId="3" fontId="14" fillId="2" borderId="37" xfId="0" applyNumberFormat="1" applyFont="1" applyFill="1" applyBorder="1" applyAlignment="1">
      <alignment horizontal="right" vertical="center"/>
    </xf>
    <xf numFmtId="3" fontId="14" fillId="2" borderId="3" xfId="0" applyNumberFormat="1" applyFont="1" applyFill="1" applyBorder="1" applyAlignment="1">
      <alignment horizontal="right" vertical="center"/>
    </xf>
    <xf numFmtId="3" fontId="14" fillId="2" borderId="4" xfId="0" applyNumberFormat="1" applyFont="1" applyFill="1" applyBorder="1" applyAlignment="1">
      <alignment horizontal="right" vertical="center"/>
    </xf>
    <xf numFmtId="3" fontId="21" fillId="2" borderId="4" xfId="0" applyNumberFormat="1" applyFont="1" applyFill="1" applyBorder="1" applyAlignment="1">
      <alignment horizontal="right" vertical="center"/>
    </xf>
    <xf numFmtId="3" fontId="21" fillId="2" borderId="3" xfId="0" applyNumberFormat="1" applyFont="1" applyFill="1" applyBorder="1" applyAlignment="1">
      <alignment horizontal="right" vertical="center"/>
    </xf>
    <xf numFmtId="3" fontId="43" fillId="2" borderId="1" xfId="0" applyNumberFormat="1" applyFont="1" applyFill="1" applyBorder="1" applyAlignment="1">
      <alignment horizontal="center" vertical="center"/>
    </xf>
    <xf numFmtId="3" fontId="2" fillId="0" borderId="27" xfId="0" applyNumberFormat="1" applyFont="1" applyBorder="1" applyAlignment="1">
      <alignment horizontal="right" vertical="center"/>
    </xf>
    <xf numFmtId="165" fontId="2" fillId="0" borderId="29" xfId="0" applyNumberFormat="1" applyFont="1" applyBorder="1" applyAlignment="1">
      <alignment horizontal="right" vertical="center"/>
    </xf>
    <xf numFmtId="165" fontId="2" fillId="0" borderId="27" xfId="0" applyNumberFormat="1" applyFont="1" applyBorder="1" applyAlignment="1">
      <alignment horizontal="right" vertical="center"/>
    </xf>
    <xf numFmtId="165" fontId="0" fillId="0" borderId="34" xfId="0" applyNumberFormat="1" applyFont="1" applyBorder="1" applyAlignment="1">
      <alignment horizontal="right" vertical="center"/>
    </xf>
    <xf numFmtId="3" fontId="0" fillId="0" borderId="34" xfId="0" applyNumberFormat="1" applyBorder="1" applyAlignment="1">
      <alignment horizontal="right" vertical="center"/>
    </xf>
    <xf numFmtId="166" fontId="0" fillId="0" borderId="34" xfId="0" applyNumberFormat="1" applyBorder="1" applyAlignment="1">
      <alignment horizontal="right" vertical="center"/>
    </xf>
    <xf numFmtId="3" fontId="0" fillId="0" borderId="28" xfId="0" applyNumberFormat="1" applyBorder="1" applyAlignment="1">
      <alignment horizontal="right" vertical="center"/>
    </xf>
    <xf numFmtId="166" fontId="0" fillId="0" borderId="0" xfId="0" applyNumberFormat="1" applyBorder="1" applyAlignment="1">
      <alignment horizontal="right" vertical="center"/>
    </xf>
    <xf numFmtId="3" fontId="0" fillId="0" borderId="27" xfId="0" applyNumberFormat="1" applyBorder="1" applyAlignment="1">
      <alignment horizontal="right" vertical="center"/>
    </xf>
    <xf numFmtId="166" fontId="0" fillId="0" borderId="27" xfId="0" applyNumberFormat="1" applyBorder="1" applyAlignment="1">
      <alignment horizontal="right" vertical="center"/>
    </xf>
    <xf numFmtId="3" fontId="0" fillId="0" borderId="29" xfId="0" applyNumberFormat="1" applyBorder="1" applyAlignment="1">
      <alignment horizontal="right" vertical="center"/>
    </xf>
    <xf numFmtId="3" fontId="0" fillId="0" borderId="27" xfId="0" applyNumberFormat="1" applyFont="1" applyBorder="1" applyAlignment="1">
      <alignment horizontal="right" vertical="center"/>
    </xf>
    <xf numFmtId="3" fontId="0" fillId="0" borderId="29" xfId="0" applyNumberFormat="1" applyFont="1" applyBorder="1" applyAlignment="1">
      <alignment horizontal="right" vertical="center"/>
    </xf>
    <xf numFmtId="1" fontId="0" fillId="0" borderId="0" xfId="0" applyNumberFormat="1" applyBorder="1" applyAlignment="1">
      <alignment horizontal="right" vertical="center"/>
    </xf>
    <xf numFmtId="165" fontId="0" fillId="0" borderId="27" xfId="0" applyNumberFormat="1" applyBorder="1" applyAlignment="1">
      <alignment horizontal="right" vertical="center"/>
    </xf>
    <xf numFmtId="3" fontId="6" fillId="2" borderId="25" xfId="0" applyNumberFormat="1" applyFont="1" applyFill="1" applyBorder="1" applyAlignment="1">
      <alignment horizontal="right" vertical="center"/>
    </xf>
    <xf numFmtId="165" fontId="6" fillId="2" borderId="24" xfId="0" applyNumberFormat="1" applyFont="1" applyFill="1" applyBorder="1" applyAlignment="1">
      <alignment horizontal="right" vertical="center"/>
    </xf>
    <xf numFmtId="165" fontId="6" fillId="2" borderId="25" xfId="0" applyNumberFormat="1" applyFont="1" applyFill="1" applyBorder="1" applyAlignment="1">
      <alignment horizontal="right" vertical="center"/>
    </xf>
    <xf numFmtId="3" fontId="6" fillId="2" borderId="24" xfId="0" applyNumberFormat="1" applyFont="1" applyFill="1" applyBorder="1" applyAlignment="1">
      <alignment horizontal="right" vertical="center"/>
    </xf>
    <xf numFmtId="166" fontId="6" fillId="2" borderId="32" xfId="0" applyNumberFormat="1" applyFont="1" applyFill="1" applyBorder="1" applyAlignment="1">
      <alignment horizontal="right" vertical="center"/>
    </xf>
    <xf numFmtId="165" fontId="0" fillId="0" borderId="29" xfId="0" applyNumberFormat="1" applyFont="1" applyBorder="1" applyAlignment="1">
      <alignment horizontal="right" vertical="center"/>
    </xf>
    <xf numFmtId="165" fontId="0" fillId="0" borderId="27" xfId="0" applyNumberFormat="1" applyFont="1" applyBorder="1" applyAlignment="1">
      <alignment horizontal="right" vertical="center"/>
    </xf>
    <xf numFmtId="3" fontId="0" fillId="0" borderId="29" xfId="0" applyNumberFormat="1" applyFont="1" applyFill="1" applyBorder="1" applyAlignment="1">
      <alignment horizontal="right" vertical="center"/>
    </xf>
    <xf numFmtId="166" fontId="0" fillId="0" borderId="29" xfId="0" applyNumberFormat="1" applyFont="1" applyFill="1" applyBorder="1" applyAlignment="1">
      <alignment horizontal="right" vertical="center"/>
    </xf>
    <xf numFmtId="166" fontId="0" fillId="0" borderId="0" xfId="0" applyNumberFormat="1" applyFont="1" applyFill="1" applyBorder="1" applyAlignment="1">
      <alignment horizontal="right" vertical="center"/>
    </xf>
    <xf numFmtId="166" fontId="0" fillId="0" borderId="27" xfId="0" applyNumberFormat="1" applyFont="1" applyFill="1" applyBorder="1" applyAlignment="1">
      <alignment horizontal="right" vertical="center"/>
    </xf>
    <xf numFmtId="3" fontId="0" fillId="0" borderId="27" xfId="0" applyNumberFormat="1" applyFont="1" applyFill="1" applyBorder="1" applyAlignment="1">
      <alignment horizontal="right" vertical="center"/>
    </xf>
    <xf numFmtId="1" fontId="0" fillId="0" borderId="0" xfId="0" applyNumberFormat="1" applyFont="1" applyFill="1" applyBorder="1" applyAlignment="1">
      <alignment horizontal="right" vertical="center"/>
    </xf>
    <xf numFmtId="3" fontId="6" fillId="0" borderId="5" xfId="0" applyNumberFormat="1" applyFont="1" applyFill="1" applyBorder="1" applyAlignment="1">
      <alignment horizontal="right" vertical="center" indent="1"/>
    </xf>
    <xf numFmtId="3" fontId="0" fillId="0" borderId="5" xfId="0" applyNumberFormat="1" applyFont="1" applyFill="1" applyBorder="1" applyAlignment="1">
      <alignment horizontal="right" vertical="center" indent="1"/>
    </xf>
    <xf numFmtId="3" fontId="0" fillId="0" borderId="13" xfId="0" applyNumberFormat="1" applyFont="1" applyFill="1" applyBorder="1" applyAlignment="1">
      <alignment horizontal="right" vertical="center" indent="1"/>
    </xf>
    <xf numFmtId="3" fontId="0" fillId="0" borderId="9" xfId="0" applyNumberFormat="1" applyFont="1" applyFill="1" applyBorder="1" applyAlignment="1">
      <alignment horizontal="right" vertical="center" indent="1"/>
    </xf>
    <xf numFmtId="164" fontId="6" fillId="0" borderId="0" xfId="0" applyNumberFormat="1" applyFont="1" applyFill="1" applyBorder="1" applyAlignment="1">
      <alignment horizontal="right" vertical="center" indent="1"/>
    </xf>
    <xf numFmtId="3" fontId="6" fillId="0" borderId="15" xfId="0" applyNumberFormat="1" applyFont="1" applyFill="1" applyBorder="1" applyAlignment="1">
      <alignment horizontal="right" vertical="center" indent="1"/>
    </xf>
    <xf numFmtId="3" fontId="0" fillId="0" borderId="15" xfId="0" applyNumberFormat="1" applyFont="1" applyFill="1" applyBorder="1" applyAlignment="1">
      <alignment horizontal="right" vertical="center" indent="1"/>
    </xf>
    <xf numFmtId="3" fontId="0" fillId="0" borderId="16" xfId="0" applyNumberFormat="1" applyFont="1" applyFill="1" applyBorder="1" applyAlignment="1">
      <alignment horizontal="right" vertical="center" indent="1"/>
    </xf>
    <xf numFmtId="164" fontId="6" fillId="0" borderId="14" xfId="0" applyNumberFormat="1" applyFont="1" applyFill="1" applyBorder="1" applyAlignment="1">
      <alignment horizontal="right" vertical="center" indent="1"/>
    </xf>
    <xf numFmtId="3" fontId="6" fillId="2" borderId="15" xfId="0" applyNumberFormat="1" applyFont="1" applyFill="1" applyBorder="1" applyAlignment="1">
      <alignment horizontal="right" vertical="center" indent="1"/>
    </xf>
    <xf numFmtId="3" fontId="6" fillId="2" borderId="16" xfId="0" applyNumberFormat="1" applyFont="1" applyFill="1" applyBorder="1" applyAlignment="1">
      <alignment horizontal="right" vertical="center" indent="1"/>
    </xf>
    <xf numFmtId="3" fontId="6" fillId="2" borderId="14" xfId="0" applyNumberFormat="1" applyFont="1" applyFill="1" applyBorder="1" applyAlignment="1">
      <alignment horizontal="right" vertical="center" indent="1"/>
    </xf>
    <xf numFmtId="3" fontId="2" fillId="0" borderId="5" xfId="0" applyNumberFormat="1" applyFont="1" applyFill="1" applyBorder="1" applyAlignment="1">
      <alignment horizontal="right" vertical="center" indent="1"/>
    </xf>
    <xf numFmtId="164" fontId="3" fillId="0" borderId="0" xfId="0" applyNumberFormat="1" applyFont="1" applyFill="1" applyBorder="1" applyAlignment="1">
      <alignment horizontal="right" vertical="center" indent="1"/>
    </xf>
    <xf numFmtId="3" fontId="6" fillId="2" borderId="4" xfId="0" applyNumberFormat="1" applyFont="1" applyFill="1" applyBorder="1" applyAlignment="1">
      <alignment horizontal="right" vertical="center" indent="1"/>
    </xf>
    <xf numFmtId="3" fontId="6" fillId="2" borderId="1" xfId="0" applyNumberFormat="1" applyFont="1" applyFill="1" applyBorder="1" applyAlignment="1">
      <alignment horizontal="right" vertical="center" indent="1"/>
    </xf>
    <xf numFmtId="3" fontId="2" fillId="0" borderId="5" xfId="0" applyNumberFormat="1" applyFont="1" applyBorder="1" applyAlignment="1">
      <alignment horizontal="right" vertical="center" indent="1"/>
    </xf>
    <xf numFmtId="165" fontId="2" fillId="0" borderId="5" xfId="0" applyNumberFormat="1" applyFont="1" applyBorder="1" applyAlignment="1">
      <alignment horizontal="right" vertical="center" indent="1"/>
    </xf>
    <xf numFmtId="0" fontId="6" fillId="0" borderId="10" xfId="0" applyFont="1" applyBorder="1" applyAlignment="1">
      <alignment horizontal="right" vertical="center" indent="1"/>
    </xf>
    <xf numFmtId="0" fontId="6" fillId="0" borderId="13" xfId="0" applyFont="1" applyBorder="1" applyAlignment="1">
      <alignment horizontal="right" vertical="center" indent="1"/>
    </xf>
    <xf numFmtId="0" fontId="6" fillId="0" borderId="16" xfId="0" applyFont="1" applyBorder="1" applyAlignment="1">
      <alignment horizontal="right" vertical="center" indent="1"/>
    </xf>
    <xf numFmtId="3" fontId="3" fillId="2" borderId="4" xfId="0" applyNumberFormat="1" applyFont="1" applyFill="1" applyBorder="1" applyAlignment="1">
      <alignment horizontal="right" vertical="center" indent="1"/>
    </xf>
    <xf numFmtId="165" fontId="3" fillId="2" borderId="4" xfId="0" applyNumberFormat="1" applyFont="1" applyFill="1" applyBorder="1" applyAlignment="1">
      <alignment horizontal="right" vertical="center" indent="1"/>
    </xf>
    <xf numFmtId="3" fontId="2" fillId="0" borderId="9" xfId="0" applyNumberFormat="1" applyFont="1" applyBorder="1" applyAlignment="1">
      <alignment horizontal="right" vertical="center" indent="1"/>
    </xf>
    <xf numFmtId="3" fontId="0" fillId="0" borderId="0" xfId="0" applyNumberFormat="1" applyBorder="1" applyAlignment="1">
      <alignment horizontal="right" vertical="center" indent="1"/>
    </xf>
    <xf numFmtId="3" fontId="30" fillId="0" borderId="5" xfId="0" applyNumberFormat="1" applyFont="1" applyBorder="1" applyAlignment="1">
      <alignment horizontal="right" vertical="center" indent="1"/>
    </xf>
    <xf numFmtId="3" fontId="30" fillId="0" borderId="2" xfId="0" applyNumberFormat="1" applyFont="1" applyBorder="1" applyAlignment="1">
      <alignment horizontal="right" vertical="center" indent="1"/>
    </xf>
    <xf numFmtId="3" fontId="11" fillId="0" borderId="5" xfId="0" applyNumberFormat="1" applyFont="1" applyBorder="1" applyAlignment="1">
      <alignment horizontal="right" vertical="center" indent="1"/>
    </xf>
    <xf numFmtId="3" fontId="30" fillId="0" borderId="0" xfId="0" applyNumberFormat="1" applyFont="1" applyBorder="1" applyAlignment="1">
      <alignment horizontal="right" vertical="center" indent="1"/>
    </xf>
    <xf numFmtId="3" fontId="11" fillId="0" borderId="2" xfId="0" applyNumberFormat="1" applyFont="1" applyBorder="1" applyAlignment="1">
      <alignment horizontal="right" vertical="center" indent="1"/>
    </xf>
    <xf numFmtId="3" fontId="11" fillId="0" borderId="0" xfId="0" applyNumberFormat="1" applyFont="1" applyBorder="1" applyAlignment="1">
      <alignment horizontal="right" vertical="center" indent="1"/>
    </xf>
    <xf numFmtId="3" fontId="11" fillId="2" borderId="4" xfId="0" applyNumberFormat="1" applyFont="1" applyFill="1" applyBorder="1" applyAlignment="1">
      <alignment horizontal="right" vertical="center" indent="1"/>
    </xf>
    <xf numFmtId="3" fontId="11" fillId="2" borderId="3" xfId="0" applyNumberFormat="1" applyFont="1" applyFill="1" applyBorder="1" applyAlignment="1">
      <alignment horizontal="right" vertical="center" indent="1"/>
    </xf>
    <xf numFmtId="3" fontId="11" fillId="2" borderId="1" xfId="0" applyNumberFormat="1" applyFont="1" applyFill="1" applyBorder="1" applyAlignment="1">
      <alignment horizontal="right" vertical="center" indent="1"/>
    </xf>
    <xf numFmtId="3" fontId="0" fillId="0" borderId="5" xfId="0" applyNumberFormat="1" applyFont="1" applyFill="1" applyBorder="1" applyAlignment="1">
      <alignment horizontal="right" vertical="center" wrapText="1" indent="1"/>
    </xf>
    <xf numFmtId="3" fontId="0" fillId="0" borderId="5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horizontal="right" vertical="center" indent="1"/>
    </xf>
    <xf numFmtId="0" fontId="0" fillId="0" borderId="5" xfId="0" applyFont="1" applyFill="1" applyBorder="1" applyAlignment="1">
      <alignment horizontal="right" vertical="center" indent="1"/>
    </xf>
    <xf numFmtId="3" fontId="3" fillId="2" borderId="4" xfId="0" applyNumberFormat="1" applyFont="1" applyFill="1" applyBorder="1" applyAlignment="1">
      <alignment horizontal="right" vertical="center" wrapText="1" indent="1"/>
    </xf>
    <xf numFmtId="3" fontId="3" fillId="2" borderId="1" xfId="0" applyNumberFormat="1" applyFont="1" applyFill="1" applyBorder="1" applyAlignment="1">
      <alignment horizontal="right" vertical="center" wrapText="1" indent="1"/>
    </xf>
    <xf numFmtId="3" fontId="2" fillId="0" borderId="27" xfId="0" applyNumberFormat="1" applyFont="1" applyFill="1" applyBorder="1" applyAlignment="1">
      <alignment horizontal="right" vertical="center" indent="1"/>
    </xf>
    <xf numFmtId="3" fontId="2" fillId="0" borderId="28" xfId="0" applyNumberFormat="1" applyFont="1" applyFill="1" applyBorder="1" applyAlignment="1">
      <alignment horizontal="right" vertical="center" indent="1"/>
    </xf>
    <xf numFmtId="3" fontId="6" fillId="0" borderId="28" xfId="0" applyNumberFormat="1" applyFont="1" applyFill="1" applyBorder="1" applyAlignment="1">
      <alignment horizontal="right" vertical="center" indent="1"/>
    </xf>
    <xf numFmtId="3" fontId="2" fillId="0" borderId="29" xfId="0" applyNumberFormat="1" applyFont="1" applyFill="1" applyBorder="1" applyAlignment="1">
      <alignment horizontal="right" vertical="center" indent="1"/>
    </xf>
    <xf numFmtId="3" fontId="6" fillId="0" borderId="29" xfId="0" applyNumberFormat="1" applyFont="1" applyFill="1" applyBorder="1" applyAlignment="1">
      <alignment horizontal="right" vertical="center" indent="1"/>
    </xf>
    <xf numFmtId="3" fontId="6" fillId="0" borderId="27" xfId="0" applyNumberFormat="1" applyFont="1" applyFill="1" applyBorder="1" applyAlignment="1">
      <alignment horizontal="right" vertical="center" indent="1"/>
    </xf>
    <xf numFmtId="3" fontId="3" fillId="2" borderId="25" xfId="0" applyNumberFormat="1" applyFont="1" applyFill="1" applyBorder="1" applyAlignment="1">
      <alignment horizontal="right" vertical="center" indent="1"/>
    </xf>
    <xf numFmtId="3" fontId="3" fillId="2" borderId="24" xfId="0" applyNumberFormat="1" applyFont="1" applyFill="1" applyBorder="1" applyAlignment="1">
      <alignment horizontal="right" vertical="center" indent="1"/>
    </xf>
    <xf numFmtId="164" fontId="6" fillId="2" borderId="32" xfId="0" applyNumberFormat="1" applyFont="1" applyFill="1" applyBorder="1" applyAlignment="1">
      <alignment horizontal="right" vertical="center" indent="1"/>
    </xf>
    <xf numFmtId="3" fontId="36" fillId="0" borderId="29" xfId="0" applyNumberFormat="1" applyFont="1" applyBorder="1" applyAlignment="1">
      <alignment horizontal="right" vertical="center" indent="1"/>
    </xf>
    <xf numFmtId="166" fontId="36" fillId="0" borderId="29" xfId="0" applyNumberFormat="1" applyFont="1" applyBorder="1" applyAlignment="1">
      <alignment horizontal="right" vertical="center" indent="1"/>
    </xf>
    <xf numFmtId="3" fontId="36" fillId="0" borderId="29" xfId="1" applyNumberFormat="1" applyFont="1" applyBorder="1" applyAlignment="1">
      <alignment horizontal="right" vertical="center" indent="1"/>
    </xf>
    <xf numFmtId="0" fontId="36" fillId="0" borderId="29" xfId="0" applyFont="1" applyBorder="1" applyAlignment="1">
      <alignment horizontal="right" vertical="center" indent="1"/>
    </xf>
    <xf numFmtId="0" fontId="36" fillId="0" borderId="29" xfId="0" applyNumberFormat="1" applyFont="1" applyBorder="1" applyAlignment="1">
      <alignment horizontal="right" vertical="center" indent="1"/>
    </xf>
    <xf numFmtId="166" fontId="36" fillId="0" borderId="29" xfId="0" applyNumberFormat="1" applyFont="1" applyBorder="1" applyAlignment="1">
      <alignment horizontal="right" vertical="center" wrapText="1" indent="1"/>
    </xf>
    <xf numFmtId="2" fontId="36" fillId="0" borderId="29" xfId="0" applyNumberFormat="1" applyFont="1" applyBorder="1" applyAlignment="1">
      <alignment horizontal="right" vertical="center" indent="1"/>
    </xf>
    <xf numFmtId="0" fontId="3" fillId="0" borderId="29" xfId="0" applyFont="1" applyFill="1" applyBorder="1" applyAlignment="1">
      <alignment horizontal="right" vertical="center" indent="1"/>
    </xf>
    <xf numFmtId="0" fontId="0" fillId="0" borderId="29" xfId="0" applyFill="1" applyBorder="1" applyAlignment="1">
      <alignment horizontal="right" vertical="center" indent="1"/>
    </xf>
    <xf numFmtId="0" fontId="0" fillId="0" borderId="27" xfId="0" applyFill="1" applyBorder="1" applyAlignment="1">
      <alignment horizontal="right" vertical="center" indent="1"/>
    </xf>
    <xf numFmtId="0" fontId="0" fillId="0" borderId="34" xfId="0" applyFill="1" applyBorder="1" applyAlignment="1">
      <alignment horizontal="right" vertical="center" indent="1"/>
    </xf>
    <xf numFmtId="3" fontId="0" fillId="0" borderId="29" xfId="0" applyNumberFormat="1" applyFill="1" applyBorder="1" applyAlignment="1">
      <alignment horizontal="right" vertical="center" indent="1"/>
    </xf>
    <xf numFmtId="0" fontId="0" fillId="0" borderId="27" xfId="0" applyNumberFormat="1" applyFont="1" applyFill="1" applyBorder="1" applyAlignment="1">
      <alignment horizontal="right" vertical="center" indent="1"/>
    </xf>
    <xf numFmtId="0" fontId="0" fillId="0" borderId="27" xfId="0" applyNumberFormat="1" applyFill="1" applyBorder="1" applyAlignment="1">
      <alignment horizontal="right" vertical="center" indent="1"/>
    </xf>
    <xf numFmtId="0" fontId="0" fillId="0" borderId="29" xfId="0" applyBorder="1" applyAlignment="1">
      <alignment horizontal="right" vertical="center" indent="1"/>
    </xf>
    <xf numFmtId="0" fontId="0" fillId="0" borderId="27" xfId="0" applyBorder="1" applyAlignment="1">
      <alignment horizontal="right" vertical="center" indent="1"/>
    </xf>
    <xf numFmtId="3" fontId="0" fillId="0" borderId="29" xfId="0" applyNumberFormat="1" applyBorder="1" applyAlignment="1">
      <alignment horizontal="right" vertical="center" indent="1"/>
    </xf>
    <xf numFmtId="166" fontId="0" fillId="0" borderId="0" xfId="0" applyNumberFormat="1" applyBorder="1" applyAlignment="1">
      <alignment horizontal="right" vertical="center" indent="1"/>
    </xf>
    <xf numFmtId="3" fontId="0" fillId="0" borderId="29" xfId="0" applyNumberFormat="1" applyFont="1" applyFill="1" applyBorder="1" applyAlignment="1">
      <alignment horizontal="right" vertical="center" wrapText="1" indent="1"/>
    </xf>
    <xf numFmtId="166" fontId="0" fillId="0" borderId="0" xfId="0" applyNumberFormat="1" applyBorder="1" applyAlignment="1">
      <alignment horizontal="right" vertical="center" wrapText="1" indent="1"/>
    </xf>
    <xf numFmtId="3" fontId="0" fillId="0" borderId="29" xfId="0" applyNumberFormat="1" applyFont="1" applyFill="1" applyBorder="1" applyAlignment="1">
      <alignment horizontal="right" vertical="center" indent="1"/>
    </xf>
    <xf numFmtId="3" fontId="6" fillId="2" borderId="24" xfId="0" applyNumberFormat="1" applyFont="1" applyFill="1" applyBorder="1" applyAlignment="1">
      <alignment horizontal="right" vertical="center" wrapText="1" indent="1"/>
    </xf>
    <xf numFmtId="3" fontId="6" fillId="2" borderId="24" xfId="0" applyNumberFormat="1" applyFont="1" applyFill="1" applyBorder="1" applyAlignment="1">
      <alignment horizontal="right" vertical="center" indent="1"/>
    </xf>
    <xf numFmtId="0" fontId="6" fillId="2" borderId="32" xfId="0" applyFont="1" applyFill="1" applyBorder="1" applyAlignment="1">
      <alignment horizontal="right" vertical="center" indent="1"/>
    </xf>
    <xf numFmtId="0" fontId="1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 vertical="center" wrapText="1"/>
    </xf>
    <xf numFmtId="0" fontId="0" fillId="3" borderId="0" xfId="0" applyFill="1" applyBorder="1" applyAlignment="1">
      <alignment horizontal="center"/>
    </xf>
    <xf numFmtId="0" fontId="15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wrapText="1"/>
    </xf>
    <xf numFmtId="164" fontId="6" fillId="2" borderId="20" xfId="0" applyNumberFormat="1" applyFont="1" applyFill="1" applyBorder="1" applyAlignment="1">
      <alignment horizontal="center" vertical="center" wrapText="1"/>
    </xf>
    <xf numFmtId="164" fontId="6" fillId="2" borderId="2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/>
    </xf>
    <xf numFmtId="0" fontId="0" fillId="2" borderId="18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3" fontId="6" fillId="2" borderId="10" xfId="0" applyNumberFormat="1" applyFont="1" applyFill="1" applyBorder="1" applyAlignment="1">
      <alignment horizontal="center" vertical="center" wrapText="1"/>
    </xf>
    <xf numFmtId="3" fontId="6" fillId="2" borderId="16" xfId="0" applyNumberFormat="1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11" fillId="0" borderId="0" xfId="0" applyFont="1" applyBorder="1" applyAlignment="1"/>
    <xf numFmtId="0" fontId="14" fillId="2" borderId="1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left"/>
    </xf>
    <xf numFmtId="0" fontId="24" fillId="0" borderId="11" xfId="0" applyFont="1" applyBorder="1" applyAlignment="1">
      <alignment horizontal="center" vertical="center" textRotation="90" wrapText="1"/>
    </xf>
    <xf numFmtId="0" fontId="24" fillId="0" borderId="0" xfId="0" applyFont="1" applyBorder="1" applyAlignment="1">
      <alignment horizontal="center" vertical="center" textRotation="90" wrapText="1"/>
    </xf>
    <xf numFmtId="0" fontId="24" fillId="0" borderId="14" xfId="0" applyFont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31" fillId="0" borderId="0" xfId="0" applyFont="1" applyAlignment="1">
      <alignment horizontal="justify" vertical="top" wrapText="1"/>
    </xf>
    <xf numFmtId="0" fontId="31" fillId="0" borderId="0" xfId="0" applyFont="1" applyAlignment="1">
      <alignment horizontal="justify" vertical="center" wrapText="1"/>
    </xf>
    <xf numFmtId="0" fontId="25" fillId="2" borderId="22" xfId="0" applyFont="1" applyFill="1" applyBorder="1" applyAlignment="1">
      <alignment horizontal="center" vertical="center"/>
    </xf>
    <xf numFmtId="0" fontId="25" fillId="2" borderId="23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5" fillId="2" borderId="22" xfId="0" applyFont="1" applyFill="1" applyBorder="1" applyAlignment="1">
      <alignment horizontal="center" vertical="center" wrapText="1"/>
    </xf>
    <xf numFmtId="0" fontId="25" fillId="2" borderId="23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0" fillId="0" borderId="0" xfId="0" applyFont="1" applyFill="1" applyAlignment="1">
      <alignment horizontal="left"/>
    </xf>
    <xf numFmtId="0" fontId="0" fillId="2" borderId="25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0" fillId="2" borderId="31" xfId="0" applyFont="1" applyFill="1" applyBorder="1" applyAlignment="1">
      <alignment horizontal="center" vertical="center"/>
    </xf>
    <xf numFmtId="0" fontId="0" fillId="2" borderId="31" xfId="0" applyFont="1" applyFill="1" applyBorder="1"/>
    <xf numFmtId="0" fontId="9" fillId="0" borderId="0" xfId="0" applyFont="1" applyBorder="1" applyAlignment="1"/>
    <xf numFmtId="0" fontId="8" fillId="0" borderId="0" xfId="0" applyFont="1" applyBorder="1" applyAlignment="1"/>
    <xf numFmtId="0" fontId="0" fillId="2" borderId="31" xfId="0" applyFont="1" applyFill="1" applyBorder="1" applyAlignment="1">
      <alignment horizontal="center" vertical="center" wrapText="1"/>
    </xf>
    <xf numFmtId="0" fontId="0" fillId="2" borderId="33" xfId="0" applyFont="1" applyFill="1" applyBorder="1" applyAlignment="1">
      <alignment horizontal="center" vertical="center" wrapText="1"/>
    </xf>
    <xf numFmtId="0" fontId="0" fillId="2" borderId="34" xfId="0" applyFont="1" applyFill="1" applyBorder="1" applyAlignment="1">
      <alignment horizontal="center" vertical="center" wrapText="1"/>
    </xf>
    <xf numFmtId="0" fontId="0" fillId="2" borderId="35" xfId="0" applyFont="1" applyFill="1" applyBorder="1" applyAlignment="1">
      <alignment wrapText="1"/>
    </xf>
    <xf numFmtId="0" fontId="0" fillId="2" borderId="25" xfId="0" applyFont="1" applyFill="1" applyBorder="1" applyAlignment="1">
      <alignment horizontal="center" vertical="center" wrapText="1"/>
    </xf>
    <xf numFmtId="0" fontId="0" fillId="2" borderId="26" xfId="0" applyFont="1" applyFill="1" applyBorder="1" applyAlignment="1">
      <alignment horizontal="center" vertical="center" wrapText="1"/>
    </xf>
    <xf numFmtId="0" fontId="0" fillId="2" borderId="26" xfId="0" applyFont="1" applyFill="1" applyBorder="1"/>
    <xf numFmtId="0" fontId="39" fillId="0" borderId="0" xfId="0" applyFont="1" applyAlignment="1">
      <alignment horizontal="left"/>
    </xf>
    <xf numFmtId="0" fontId="40" fillId="0" borderId="0" xfId="0" applyFont="1" applyAlignment="1"/>
    <xf numFmtId="0" fontId="8" fillId="0" borderId="0" xfId="0" applyFont="1" applyAlignment="1"/>
    <xf numFmtId="0" fontId="6" fillId="2" borderId="33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E19"/>
  <sheetViews>
    <sheetView showGridLines="0" tabSelected="1" workbookViewId="0">
      <selection sqref="A1:K1"/>
    </sheetView>
  </sheetViews>
  <sheetFormatPr defaultRowHeight="12.75" x14ac:dyDescent="0.2"/>
  <cols>
    <col min="1" max="1" width="17.85546875" style="4" customWidth="1"/>
    <col min="2" max="3" width="10.140625" style="3" bestFit="1" customWidth="1"/>
    <col min="4" max="4" width="10.140625" style="2" bestFit="1" customWidth="1"/>
    <col min="5" max="5" width="10.5703125" style="3" bestFit="1" customWidth="1"/>
    <col min="6" max="6" width="11.140625" style="3" bestFit="1" customWidth="1"/>
    <col min="7" max="7" width="9.140625" style="3" bestFit="1" customWidth="1"/>
    <col min="8" max="8" width="11.140625" style="2" bestFit="1" customWidth="1"/>
    <col min="9" max="9" width="10.140625" style="3" bestFit="1" customWidth="1"/>
    <col min="10" max="10" width="11.140625" style="3" customWidth="1"/>
    <col min="11" max="11" width="10.5703125" style="2" customWidth="1"/>
    <col min="12" max="12" width="11.140625" style="2" bestFit="1" customWidth="1"/>
    <col min="13" max="13" width="10.7109375" style="4" customWidth="1"/>
    <col min="14" max="14" width="11.140625" style="4" bestFit="1" customWidth="1"/>
    <col min="15" max="18" width="10.7109375" style="4" customWidth="1"/>
    <col min="19" max="47" width="10.7109375" customWidth="1"/>
  </cols>
  <sheetData>
    <row r="1" spans="1:31" s="7" customFormat="1" ht="18" customHeight="1" x14ac:dyDescent="0.25">
      <c r="A1" s="271" t="s">
        <v>21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18" t="s">
        <v>10</v>
      </c>
      <c r="M1" s="17"/>
      <c r="N1" s="8"/>
      <c r="O1" s="8"/>
      <c r="P1" s="8"/>
      <c r="Q1" s="8"/>
      <c r="R1" s="8"/>
    </row>
    <row r="2" spans="1:31" ht="4.5" customHeight="1" x14ac:dyDescent="0.2">
      <c r="A2" s="273"/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</row>
    <row r="3" spans="1:31" ht="50.25" customHeight="1" x14ac:dyDescent="0.2">
      <c r="A3" s="20" t="s">
        <v>17</v>
      </c>
      <c r="B3" s="22" t="s">
        <v>1</v>
      </c>
      <c r="C3" s="22" t="s">
        <v>2</v>
      </c>
      <c r="D3" s="23" t="s">
        <v>7</v>
      </c>
      <c r="E3" s="22" t="s">
        <v>3</v>
      </c>
      <c r="F3" s="22" t="s">
        <v>22</v>
      </c>
      <c r="G3" s="22" t="s">
        <v>23</v>
      </c>
      <c r="H3" s="23" t="s">
        <v>8</v>
      </c>
      <c r="I3" s="22" t="s">
        <v>4</v>
      </c>
      <c r="J3" s="22" t="s">
        <v>9</v>
      </c>
      <c r="K3" s="23" t="s">
        <v>24</v>
      </c>
      <c r="L3" s="21" t="s">
        <v>11</v>
      </c>
      <c r="M3" s="5"/>
      <c r="N3" s="5"/>
      <c r="O3" s="5"/>
      <c r="P3" s="5"/>
      <c r="Q3" s="11"/>
      <c r="R3" s="11"/>
      <c r="S3" s="11"/>
      <c r="T3" s="11"/>
      <c r="U3" s="1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31.5" customHeight="1" x14ac:dyDescent="0.2">
      <c r="A4" s="19" t="s">
        <v>0</v>
      </c>
      <c r="B4" s="132">
        <v>6661812</v>
      </c>
      <c r="C4" s="132">
        <v>11798028</v>
      </c>
      <c r="D4" s="133">
        <f t="shared" ref="D4:D13" si="0">SUM(B4:C4)</f>
        <v>18459840</v>
      </c>
      <c r="E4" s="132">
        <v>3378379</v>
      </c>
      <c r="F4" s="132">
        <v>3229399</v>
      </c>
      <c r="G4" s="132">
        <v>121853</v>
      </c>
      <c r="H4" s="133">
        <f t="shared" ref="H4:H13" si="1">SUM(E4:G4)</f>
        <v>6729631</v>
      </c>
      <c r="I4" s="132">
        <v>933968</v>
      </c>
      <c r="J4" s="132">
        <v>30730</v>
      </c>
      <c r="K4" s="133">
        <f t="shared" ref="K4:K12" si="2">SUM(I4:J4)</f>
        <v>964698</v>
      </c>
      <c r="L4" s="134">
        <v>26154169</v>
      </c>
      <c r="P4" s="10"/>
      <c r="Q4" s="10"/>
      <c r="R4" s="10"/>
      <c r="S4" s="10"/>
      <c r="T4" s="10"/>
      <c r="U4" s="10"/>
    </row>
    <row r="5" spans="1:31" ht="31.5" customHeight="1" x14ac:dyDescent="0.2">
      <c r="A5" s="19" t="s">
        <v>25</v>
      </c>
      <c r="B5" s="132">
        <v>2570144</v>
      </c>
      <c r="C5" s="132">
        <v>5080921</v>
      </c>
      <c r="D5" s="133">
        <f t="shared" si="0"/>
        <v>7651065</v>
      </c>
      <c r="E5" s="132">
        <v>2582968</v>
      </c>
      <c r="F5" s="132">
        <v>2810549</v>
      </c>
      <c r="G5" s="132">
        <v>63374</v>
      </c>
      <c r="H5" s="133">
        <f t="shared" si="1"/>
        <v>5456891</v>
      </c>
      <c r="I5" s="132">
        <v>59265</v>
      </c>
      <c r="J5" s="132">
        <v>24993</v>
      </c>
      <c r="K5" s="133">
        <f t="shared" si="2"/>
        <v>84258</v>
      </c>
      <c r="L5" s="134">
        <v>13192214</v>
      </c>
      <c r="P5" s="10"/>
      <c r="Q5" s="10"/>
      <c r="R5" s="10"/>
      <c r="S5" s="10"/>
      <c r="T5" s="10"/>
      <c r="U5" s="10"/>
    </row>
    <row r="6" spans="1:31" ht="31.5" customHeight="1" x14ac:dyDescent="0.2">
      <c r="A6" s="19" t="s">
        <v>5</v>
      </c>
      <c r="B6" s="132">
        <v>72127</v>
      </c>
      <c r="C6" s="132">
        <v>75866</v>
      </c>
      <c r="D6" s="133">
        <f t="shared" si="0"/>
        <v>147993</v>
      </c>
      <c r="E6" s="132">
        <v>4178161</v>
      </c>
      <c r="F6" s="132">
        <v>6115547</v>
      </c>
      <c r="G6" s="132">
        <v>17330</v>
      </c>
      <c r="H6" s="133">
        <f t="shared" si="1"/>
        <v>10311038</v>
      </c>
      <c r="I6" s="132">
        <v>5560</v>
      </c>
      <c r="J6" s="132">
        <v>1880</v>
      </c>
      <c r="K6" s="133">
        <f t="shared" si="2"/>
        <v>7440</v>
      </c>
      <c r="L6" s="134">
        <v>10466471</v>
      </c>
      <c r="N6" s="16"/>
      <c r="O6" s="13"/>
      <c r="P6" s="12"/>
      <c r="Q6" s="12"/>
      <c r="R6" s="13"/>
      <c r="S6" s="13"/>
      <c r="T6" s="10"/>
      <c r="U6" s="10"/>
    </row>
    <row r="7" spans="1:31" ht="31.5" customHeight="1" x14ac:dyDescent="0.2">
      <c r="A7" s="19" t="s">
        <v>12</v>
      </c>
      <c r="B7" s="132">
        <v>51049</v>
      </c>
      <c r="C7" s="132">
        <v>16264</v>
      </c>
      <c r="D7" s="133">
        <f t="shared" si="0"/>
        <v>67313</v>
      </c>
      <c r="E7" s="132">
        <v>11384736</v>
      </c>
      <c r="F7" s="132">
        <v>21114792</v>
      </c>
      <c r="G7" s="135">
        <v>87582</v>
      </c>
      <c r="H7" s="133">
        <f t="shared" si="1"/>
        <v>32587110</v>
      </c>
      <c r="I7" s="132">
        <v>1245</v>
      </c>
      <c r="J7" s="136" t="s">
        <v>212</v>
      </c>
      <c r="K7" s="133">
        <f t="shared" si="2"/>
        <v>1245</v>
      </c>
      <c r="L7" s="134">
        <v>32655668</v>
      </c>
      <c r="N7" s="16"/>
      <c r="P7" s="10"/>
      <c r="T7" s="10"/>
      <c r="U7" s="10"/>
    </row>
    <row r="8" spans="1:31" ht="31.5" customHeight="1" x14ac:dyDescent="0.2">
      <c r="A8" s="19" t="s">
        <v>20</v>
      </c>
      <c r="B8" s="132">
        <v>1724507</v>
      </c>
      <c r="C8" s="132">
        <v>903310</v>
      </c>
      <c r="D8" s="133">
        <f t="shared" si="0"/>
        <v>2627817</v>
      </c>
      <c r="E8" s="132">
        <v>27037193</v>
      </c>
      <c r="F8" s="132">
        <v>18515817</v>
      </c>
      <c r="G8" s="132">
        <v>2368552</v>
      </c>
      <c r="H8" s="133">
        <f t="shared" si="1"/>
        <v>47921562</v>
      </c>
      <c r="I8" s="132">
        <v>28</v>
      </c>
      <c r="J8" s="132">
        <v>1065432</v>
      </c>
      <c r="K8" s="133">
        <f t="shared" si="2"/>
        <v>1065460</v>
      </c>
      <c r="L8" s="134">
        <v>51614839</v>
      </c>
      <c r="N8" s="16"/>
      <c r="P8" s="10"/>
      <c r="T8" s="10"/>
      <c r="U8" s="10"/>
    </row>
    <row r="9" spans="1:31" ht="31.5" customHeight="1" x14ac:dyDescent="0.2">
      <c r="A9" s="19" t="s">
        <v>13</v>
      </c>
      <c r="B9" s="137" t="s">
        <v>212</v>
      </c>
      <c r="C9" s="137" t="s">
        <v>212</v>
      </c>
      <c r="D9" s="133" t="s">
        <v>212</v>
      </c>
      <c r="E9" s="135">
        <v>191487</v>
      </c>
      <c r="F9" s="132">
        <v>27904436</v>
      </c>
      <c r="G9" s="132">
        <v>339</v>
      </c>
      <c r="H9" s="133">
        <f t="shared" si="1"/>
        <v>28096262</v>
      </c>
      <c r="I9" s="132" t="s">
        <v>212</v>
      </c>
      <c r="J9" s="136" t="s">
        <v>212</v>
      </c>
      <c r="K9" s="133" t="s">
        <v>212</v>
      </c>
      <c r="L9" s="134">
        <v>28096262</v>
      </c>
      <c r="N9" s="16"/>
      <c r="P9" s="10"/>
      <c r="T9" s="10"/>
      <c r="U9" s="10"/>
    </row>
    <row r="10" spans="1:31" ht="31.5" customHeight="1" x14ac:dyDescent="0.2">
      <c r="A10" s="19" t="s">
        <v>14</v>
      </c>
      <c r="B10" s="137" t="s">
        <v>212</v>
      </c>
      <c r="C10" s="137" t="s">
        <v>212</v>
      </c>
      <c r="D10" s="133" t="s">
        <v>212</v>
      </c>
      <c r="E10" s="132">
        <v>155660</v>
      </c>
      <c r="F10" s="132">
        <v>77423735</v>
      </c>
      <c r="G10" s="135" t="s">
        <v>212</v>
      </c>
      <c r="H10" s="133">
        <f t="shared" si="1"/>
        <v>77579395</v>
      </c>
      <c r="I10" s="132" t="s">
        <v>212</v>
      </c>
      <c r="J10" s="136" t="s">
        <v>212</v>
      </c>
      <c r="K10" s="133" t="s">
        <v>212</v>
      </c>
      <c r="L10" s="134">
        <v>77579395</v>
      </c>
      <c r="N10" s="16"/>
      <c r="P10" s="10"/>
      <c r="T10" s="10"/>
      <c r="U10" s="10"/>
    </row>
    <row r="11" spans="1:31" ht="31.5" customHeight="1" x14ac:dyDescent="0.2">
      <c r="A11" s="19" t="s">
        <v>15</v>
      </c>
      <c r="B11" s="132">
        <v>30750</v>
      </c>
      <c r="C11" s="132">
        <v>7295009</v>
      </c>
      <c r="D11" s="133">
        <f t="shared" si="0"/>
        <v>7325759</v>
      </c>
      <c r="E11" s="132">
        <v>1269900</v>
      </c>
      <c r="F11" s="135" t="s">
        <v>212</v>
      </c>
      <c r="G11" s="135" t="s">
        <v>212</v>
      </c>
      <c r="H11" s="133">
        <f t="shared" si="1"/>
        <v>1269900</v>
      </c>
      <c r="I11" s="132">
        <v>61</v>
      </c>
      <c r="J11" s="136" t="s">
        <v>212</v>
      </c>
      <c r="K11" s="133">
        <f t="shared" si="2"/>
        <v>61</v>
      </c>
      <c r="L11" s="134">
        <v>8595720</v>
      </c>
      <c r="N11" s="16"/>
      <c r="P11" s="10"/>
      <c r="R11" s="14"/>
      <c r="T11" s="15"/>
      <c r="U11" s="10"/>
    </row>
    <row r="12" spans="1:31" ht="31.5" customHeight="1" x14ac:dyDescent="0.2">
      <c r="A12" s="19" t="s">
        <v>19</v>
      </c>
      <c r="B12" s="132">
        <v>2675411</v>
      </c>
      <c r="C12" s="132">
        <v>18644</v>
      </c>
      <c r="D12" s="133">
        <f t="shared" si="0"/>
        <v>2694055</v>
      </c>
      <c r="E12" s="135">
        <v>151606</v>
      </c>
      <c r="F12" s="135">
        <v>471382</v>
      </c>
      <c r="G12" s="132">
        <v>340537</v>
      </c>
      <c r="H12" s="133">
        <f t="shared" si="1"/>
        <v>963525</v>
      </c>
      <c r="I12" s="135">
        <v>359</v>
      </c>
      <c r="J12" s="136" t="s">
        <v>212</v>
      </c>
      <c r="K12" s="133">
        <f t="shared" si="2"/>
        <v>359</v>
      </c>
      <c r="L12" s="134">
        <v>3657939</v>
      </c>
      <c r="O12" s="12"/>
      <c r="U12" s="10"/>
    </row>
    <row r="13" spans="1:31" ht="31.5" customHeight="1" x14ac:dyDescent="0.2">
      <c r="A13" s="19" t="s">
        <v>6</v>
      </c>
      <c r="B13" s="132">
        <v>436026</v>
      </c>
      <c r="C13" s="135">
        <v>7335666</v>
      </c>
      <c r="D13" s="133">
        <f t="shared" si="0"/>
        <v>7771692</v>
      </c>
      <c r="E13" s="132">
        <v>1723945</v>
      </c>
      <c r="F13" s="135" t="s">
        <v>212</v>
      </c>
      <c r="G13" s="135" t="s">
        <v>212</v>
      </c>
      <c r="H13" s="133">
        <f t="shared" si="1"/>
        <v>1723945</v>
      </c>
      <c r="I13" s="132" t="s">
        <v>212</v>
      </c>
      <c r="J13" s="132" t="s">
        <v>212</v>
      </c>
      <c r="K13" s="133" t="s">
        <v>212</v>
      </c>
      <c r="L13" s="134">
        <v>9495637</v>
      </c>
      <c r="U13" s="15"/>
    </row>
    <row r="14" spans="1:31" s="6" customFormat="1" ht="31.5" customHeight="1" x14ac:dyDescent="0.2">
      <c r="A14" s="24" t="s">
        <v>16</v>
      </c>
      <c r="B14" s="138">
        <f t="shared" ref="B14:K14" si="3">SUM(B4:B13)</f>
        <v>14221826</v>
      </c>
      <c r="C14" s="138">
        <f t="shared" si="3"/>
        <v>32523708</v>
      </c>
      <c r="D14" s="138">
        <f t="shared" si="3"/>
        <v>46745534</v>
      </c>
      <c r="E14" s="138">
        <f t="shared" si="3"/>
        <v>52054035</v>
      </c>
      <c r="F14" s="138">
        <f>SUM(F4:F13)</f>
        <v>157585657</v>
      </c>
      <c r="G14" s="138">
        <f t="shared" si="3"/>
        <v>2999567</v>
      </c>
      <c r="H14" s="138">
        <f t="shared" si="3"/>
        <v>212639259</v>
      </c>
      <c r="I14" s="138">
        <f t="shared" si="3"/>
        <v>1000486</v>
      </c>
      <c r="J14" s="138">
        <f t="shared" si="3"/>
        <v>1123035</v>
      </c>
      <c r="K14" s="138">
        <f t="shared" si="3"/>
        <v>2123521</v>
      </c>
      <c r="L14" s="139">
        <v>261508314</v>
      </c>
      <c r="M14" s="2"/>
      <c r="N14" s="9"/>
      <c r="O14" s="9"/>
      <c r="P14" s="2"/>
      <c r="Q14" s="2"/>
      <c r="R14" s="2"/>
    </row>
    <row r="15" spans="1:31" ht="13.5" customHeight="1" x14ac:dyDescent="0.2">
      <c r="A15" s="272" t="s">
        <v>26</v>
      </c>
      <c r="B15" s="272"/>
      <c r="C15" s="272"/>
      <c r="D15" s="272"/>
      <c r="E15" s="272"/>
      <c r="F15" s="272"/>
      <c r="G15" s="272"/>
      <c r="H15" s="272"/>
      <c r="I15" s="272"/>
      <c r="J15" s="272"/>
      <c r="K15" s="272"/>
      <c r="L15" s="272"/>
    </row>
    <row r="16" spans="1:31" ht="31.5" customHeight="1" x14ac:dyDescent="0.2">
      <c r="D16" s="9"/>
    </row>
    <row r="17" spans="7:7" ht="31.5" customHeight="1" x14ac:dyDescent="0.2"/>
    <row r="18" spans="7:7" ht="31.5" customHeight="1" x14ac:dyDescent="0.2">
      <c r="G18" s="3" t="s">
        <v>18</v>
      </c>
    </row>
    <row r="19" spans="7:7" ht="31.5" customHeight="1" x14ac:dyDescent="0.2"/>
  </sheetData>
  <mergeCells count="3">
    <mergeCell ref="A1:K1"/>
    <mergeCell ref="A15:L15"/>
    <mergeCell ref="A2:L2"/>
  </mergeCells>
  <phoneticPr fontId="0" type="noConversion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J15"/>
  <sheetViews>
    <sheetView showGridLines="0" workbookViewId="0">
      <selection sqref="A1:I1"/>
    </sheetView>
  </sheetViews>
  <sheetFormatPr defaultRowHeight="12.75" x14ac:dyDescent="0.2"/>
  <cols>
    <col min="1" max="1" width="21.7109375" customWidth="1"/>
    <col min="2" max="2" width="12.140625" customWidth="1"/>
    <col min="3" max="3" width="11.7109375" customWidth="1"/>
    <col min="4" max="5" width="11.140625" customWidth="1"/>
    <col min="6" max="6" width="11.7109375" customWidth="1"/>
    <col min="7" max="9" width="12.140625" customWidth="1"/>
    <col min="10" max="10" width="13.140625" customWidth="1"/>
  </cols>
  <sheetData>
    <row r="1" spans="1:10" ht="18" customHeight="1" x14ac:dyDescent="0.25">
      <c r="A1" s="322" t="s">
        <v>150</v>
      </c>
      <c r="B1" s="322"/>
      <c r="C1" s="322"/>
      <c r="D1" s="322"/>
      <c r="E1" s="322"/>
      <c r="F1" s="322"/>
      <c r="G1" s="322"/>
      <c r="H1" s="322"/>
      <c r="I1" s="322"/>
      <c r="J1" s="90" t="s">
        <v>44</v>
      </c>
    </row>
    <row r="2" spans="1:10" ht="4.5" customHeight="1" x14ac:dyDescent="0.2">
      <c r="A2" s="4"/>
      <c r="B2" s="3"/>
      <c r="C2" s="3"/>
      <c r="D2" s="2"/>
      <c r="E2" s="3"/>
      <c r="F2" s="3"/>
      <c r="G2" s="3"/>
      <c r="H2" s="2"/>
      <c r="I2" s="3"/>
      <c r="J2" s="94"/>
    </row>
    <row r="3" spans="1:10" x14ac:dyDescent="0.2">
      <c r="A3" s="323" t="s">
        <v>151</v>
      </c>
      <c r="B3" s="324" t="s">
        <v>152</v>
      </c>
      <c r="C3" s="324"/>
      <c r="D3" s="325" t="s">
        <v>153</v>
      </c>
      <c r="E3" s="324"/>
      <c r="F3" s="324" t="s">
        <v>154</v>
      </c>
      <c r="G3" s="324"/>
      <c r="H3" s="326" t="s">
        <v>16</v>
      </c>
      <c r="I3" s="326"/>
      <c r="J3" s="326"/>
    </row>
    <row r="4" spans="1:10" x14ac:dyDescent="0.2">
      <c r="A4" s="323"/>
      <c r="B4" s="324"/>
      <c r="C4" s="324"/>
      <c r="D4" s="325"/>
      <c r="E4" s="324"/>
      <c r="F4" s="324"/>
      <c r="G4" s="324"/>
      <c r="H4" s="326"/>
      <c r="I4" s="326"/>
      <c r="J4" s="326"/>
    </row>
    <row r="5" spans="1:10" x14ac:dyDescent="0.2">
      <c r="A5" s="323"/>
      <c r="B5" s="97" t="s">
        <v>155</v>
      </c>
      <c r="C5" s="97" t="s">
        <v>156</v>
      </c>
      <c r="D5" s="98" t="s">
        <v>155</v>
      </c>
      <c r="E5" s="97" t="s">
        <v>156</v>
      </c>
      <c r="F5" s="97" t="s">
        <v>155</v>
      </c>
      <c r="G5" s="97" t="s">
        <v>156</v>
      </c>
      <c r="H5" s="99" t="s">
        <v>155</v>
      </c>
      <c r="I5" s="99" t="s">
        <v>156</v>
      </c>
      <c r="J5" s="99" t="s">
        <v>157</v>
      </c>
    </row>
    <row r="6" spans="1:10" ht="31.5" customHeight="1" x14ac:dyDescent="0.2">
      <c r="A6" s="95" t="s">
        <v>0</v>
      </c>
      <c r="B6" s="238">
        <v>929196</v>
      </c>
      <c r="C6" s="239">
        <v>777529</v>
      </c>
      <c r="D6" s="239">
        <v>18230</v>
      </c>
      <c r="E6" s="239">
        <v>98355</v>
      </c>
      <c r="F6" s="239">
        <v>8260</v>
      </c>
      <c r="G6" s="239">
        <v>697317</v>
      </c>
      <c r="H6" s="240">
        <f t="shared" ref="H6:H12" si="0">B6+D6+F6</f>
        <v>955686</v>
      </c>
      <c r="I6" s="240">
        <f t="shared" ref="I6:I12" si="1">SUM(C6+E6+G6)</f>
        <v>1573201</v>
      </c>
      <c r="J6" s="202">
        <f t="shared" ref="J6:J12" si="2">H6-I6</f>
        <v>-617515</v>
      </c>
    </row>
    <row r="7" spans="1:10" ht="31.5" customHeight="1" x14ac:dyDescent="0.2">
      <c r="A7" s="95" t="s">
        <v>25</v>
      </c>
      <c r="B7" s="238">
        <v>1026580</v>
      </c>
      <c r="C7" s="241">
        <v>501314</v>
      </c>
      <c r="D7" s="241">
        <v>66166</v>
      </c>
      <c r="E7" s="241">
        <v>101657</v>
      </c>
      <c r="F7" s="241">
        <v>475859</v>
      </c>
      <c r="G7" s="241">
        <v>854046</v>
      </c>
      <c r="H7" s="242">
        <f t="shared" si="0"/>
        <v>1568605</v>
      </c>
      <c r="I7" s="242">
        <f t="shared" si="1"/>
        <v>1457017</v>
      </c>
      <c r="J7" s="202">
        <f t="shared" si="2"/>
        <v>111588</v>
      </c>
    </row>
    <row r="8" spans="1:10" ht="31.5" customHeight="1" x14ac:dyDescent="0.2">
      <c r="A8" s="95" t="s">
        <v>5</v>
      </c>
      <c r="B8" s="238">
        <v>1890333</v>
      </c>
      <c r="C8" s="241">
        <v>2507161</v>
      </c>
      <c r="D8" s="241">
        <v>127234</v>
      </c>
      <c r="E8" s="241">
        <v>119062</v>
      </c>
      <c r="F8" s="241">
        <v>692871</v>
      </c>
      <c r="G8" s="241">
        <v>1214783</v>
      </c>
      <c r="H8" s="242">
        <f t="shared" si="0"/>
        <v>2710438</v>
      </c>
      <c r="I8" s="242">
        <f t="shared" si="1"/>
        <v>3841006</v>
      </c>
      <c r="J8" s="202">
        <f t="shared" si="2"/>
        <v>-1130568</v>
      </c>
    </row>
    <row r="9" spans="1:10" ht="31.5" customHeight="1" x14ac:dyDescent="0.2">
      <c r="A9" s="95" t="s">
        <v>12</v>
      </c>
      <c r="B9" s="238">
        <v>13298624</v>
      </c>
      <c r="C9" s="241">
        <v>8077614</v>
      </c>
      <c r="D9" s="241">
        <v>257886</v>
      </c>
      <c r="E9" s="241">
        <v>287879</v>
      </c>
      <c r="F9" s="241">
        <v>2778950</v>
      </c>
      <c r="G9" s="241">
        <v>3564847</v>
      </c>
      <c r="H9" s="242">
        <f t="shared" si="0"/>
        <v>16335460</v>
      </c>
      <c r="I9" s="242">
        <f t="shared" si="1"/>
        <v>11930340</v>
      </c>
      <c r="J9" s="202">
        <f t="shared" si="2"/>
        <v>4405120</v>
      </c>
    </row>
    <row r="10" spans="1:10" ht="31.5" customHeight="1" x14ac:dyDescent="0.2">
      <c r="A10" s="95" t="s">
        <v>20</v>
      </c>
      <c r="B10" s="238">
        <v>23190589</v>
      </c>
      <c r="C10" s="241">
        <v>16316884</v>
      </c>
      <c r="D10" s="241">
        <v>2565018</v>
      </c>
      <c r="E10" s="241">
        <v>1929759</v>
      </c>
      <c r="F10" s="241">
        <v>5491095</v>
      </c>
      <c r="G10" s="241">
        <v>3258897</v>
      </c>
      <c r="H10" s="242">
        <f t="shared" si="0"/>
        <v>31246702</v>
      </c>
      <c r="I10" s="242">
        <f t="shared" si="1"/>
        <v>21505540</v>
      </c>
      <c r="J10" s="202">
        <f t="shared" si="2"/>
        <v>9741162</v>
      </c>
    </row>
    <row r="11" spans="1:10" ht="31.5" customHeight="1" x14ac:dyDescent="0.2">
      <c r="A11" s="95" t="s">
        <v>13</v>
      </c>
      <c r="B11" s="238">
        <v>90529</v>
      </c>
      <c r="C11" s="241">
        <v>65836</v>
      </c>
      <c r="D11" s="241">
        <v>275</v>
      </c>
      <c r="E11" s="241">
        <v>1132</v>
      </c>
      <c r="F11" s="241">
        <v>43209</v>
      </c>
      <c r="G11" s="241">
        <v>2755</v>
      </c>
      <c r="H11" s="242">
        <v>134013</v>
      </c>
      <c r="I11" s="242">
        <v>69723</v>
      </c>
      <c r="J11" s="202">
        <f t="shared" si="2"/>
        <v>64290</v>
      </c>
    </row>
    <row r="12" spans="1:10" ht="31.5" customHeight="1" x14ac:dyDescent="0.2">
      <c r="A12" s="95" t="s">
        <v>14</v>
      </c>
      <c r="B12" s="238">
        <v>8762366</v>
      </c>
      <c r="C12" s="241">
        <v>9573670</v>
      </c>
      <c r="D12" s="241">
        <v>319406</v>
      </c>
      <c r="E12" s="241">
        <v>615793</v>
      </c>
      <c r="F12" s="241">
        <v>2939012</v>
      </c>
      <c r="G12" s="241">
        <v>2961740</v>
      </c>
      <c r="H12" s="242">
        <f t="shared" si="0"/>
        <v>12020784</v>
      </c>
      <c r="I12" s="242">
        <f t="shared" si="1"/>
        <v>13151203</v>
      </c>
      <c r="J12" s="202">
        <f t="shared" si="2"/>
        <v>-1130419</v>
      </c>
    </row>
    <row r="13" spans="1:10" ht="31.5" customHeight="1" x14ac:dyDescent="0.2">
      <c r="A13" s="95" t="s">
        <v>15</v>
      </c>
      <c r="B13" s="243" t="s">
        <v>67</v>
      </c>
      <c r="C13" s="242" t="s">
        <v>67</v>
      </c>
      <c r="D13" s="242" t="s">
        <v>67</v>
      </c>
      <c r="E13" s="242" t="s">
        <v>67</v>
      </c>
      <c r="F13" s="242" t="s">
        <v>67</v>
      </c>
      <c r="G13" s="242" t="s">
        <v>67</v>
      </c>
      <c r="H13" s="242" t="s">
        <v>67</v>
      </c>
      <c r="I13" s="242" t="s">
        <v>67</v>
      </c>
      <c r="J13" s="202" t="s">
        <v>67</v>
      </c>
    </row>
    <row r="14" spans="1:10" ht="31.5" customHeight="1" x14ac:dyDescent="0.2">
      <c r="A14" s="95" t="s">
        <v>68</v>
      </c>
      <c r="B14" s="243" t="s">
        <v>67</v>
      </c>
      <c r="C14" s="242" t="s">
        <v>67</v>
      </c>
      <c r="D14" s="242" t="s">
        <v>67</v>
      </c>
      <c r="E14" s="242" t="s">
        <v>67</v>
      </c>
      <c r="F14" s="242" t="s">
        <v>67</v>
      </c>
      <c r="G14" s="242" t="s">
        <v>67</v>
      </c>
      <c r="H14" s="242" t="s">
        <v>67</v>
      </c>
      <c r="I14" s="242" t="s">
        <v>67</v>
      </c>
      <c r="J14" s="202" t="s">
        <v>67</v>
      </c>
    </row>
    <row r="15" spans="1:10" ht="31.5" customHeight="1" x14ac:dyDescent="0.2">
      <c r="A15" s="96" t="s">
        <v>16</v>
      </c>
      <c r="B15" s="244">
        <f t="shared" ref="B15:I15" si="3">SUM(B6:B12)</f>
        <v>49188217</v>
      </c>
      <c r="C15" s="245">
        <f t="shared" si="3"/>
        <v>37820008</v>
      </c>
      <c r="D15" s="245">
        <f t="shared" si="3"/>
        <v>3354215</v>
      </c>
      <c r="E15" s="245">
        <f t="shared" si="3"/>
        <v>3153637</v>
      </c>
      <c r="F15" s="245">
        <f t="shared" si="3"/>
        <v>12429256</v>
      </c>
      <c r="G15" s="245">
        <f t="shared" si="3"/>
        <v>12554385</v>
      </c>
      <c r="H15" s="245">
        <f t="shared" si="3"/>
        <v>64971688</v>
      </c>
      <c r="I15" s="245">
        <f t="shared" si="3"/>
        <v>53528030</v>
      </c>
      <c r="J15" s="246">
        <f>H15-I15</f>
        <v>11443658</v>
      </c>
    </row>
  </sheetData>
  <mergeCells count="6">
    <mergeCell ref="A1:I1"/>
    <mergeCell ref="A3:A5"/>
    <mergeCell ref="B3:C4"/>
    <mergeCell ref="D3:E4"/>
    <mergeCell ref="F3:G4"/>
    <mergeCell ref="H3:J4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M19"/>
  <sheetViews>
    <sheetView showGridLines="0" workbookViewId="0"/>
  </sheetViews>
  <sheetFormatPr defaultRowHeight="12.75" x14ac:dyDescent="0.2"/>
  <cols>
    <col min="1" max="1" width="24.140625" customWidth="1"/>
    <col min="2" max="2" width="10.140625" customWidth="1"/>
    <col min="3" max="3" width="9" customWidth="1"/>
    <col min="4" max="4" width="10.140625" customWidth="1"/>
    <col min="5" max="5" width="9" customWidth="1"/>
    <col min="6" max="6" width="9.5703125" customWidth="1"/>
    <col min="7" max="7" width="9" customWidth="1"/>
    <col min="8" max="8" width="10.7109375" customWidth="1"/>
    <col min="9" max="9" width="9" customWidth="1"/>
    <col min="10" max="10" width="9.7109375" customWidth="1"/>
    <col min="11" max="11" width="9" customWidth="1"/>
    <col min="12" max="12" width="10.140625" customWidth="1"/>
    <col min="13" max="13" width="11" customWidth="1"/>
  </cols>
  <sheetData>
    <row r="1" spans="1:13" ht="15.75" x14ac:dyDescent="0.25">
      <c r="A1" s="106" t="s">
        <v>158</v>
      </c>
      <c r="B1" s="49"/>
      <c r="C1" s="107"/>
      <c r="D1" s="108"/>
      <c r="E1" s="108"/>
      <c r="F1" s="108"/>
      <c r="G1" s="108"/>
      <c r="H1" s="108"/>
      <c r="I1" s="108"/>
      <c r="J1" s="108"/>
      <c r="K1" s="49"/>
      <c r="L1" s="49"/>
      <c r="M1" s="49"/>
    </row>
    <row r="2" spans="1:13" ht="4.5" customHeight="1" x14ac:dyDescent="0.2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x14ac:dyDescent="0.2">
      <c r="A3" s="331" t="s">
        <v>159</v>
      </c>
      <c r="B3" s="333" t="s">
        <v>160</v>
      </c>
      <c r="C3" s="334"/>
      <c r="D3" s="335" t="s">
        <v>161</v>
      </c>
      <c r="E3" s="336"/>
      <c r="F3" s="335" t="s">
        <v>162</v>
      </c>
      <c r="G3" s="337"/>
      <c r="H3" s="323" t="s">
        <v>163</v>
      </c>
      <c r="I3" s="325"/>
      <c r="J3" s="323" t="s">
        <v>164</v>
      </c>
      <c r="K3" s="325"/>
      <c r="L3" s="327" t="s">
        <v>165</v>
      </c>
      <c r="M3" s="328"/>
    </row>
    <row r="4" spans="1:13" ht="51" x14ac:dyDescent="0.2">
      <c r="A4" s="332"/>
      <c r="B4" s="111" t="s">
        <v>44</v>
      </c>
      <c r="C4" s="97" t="s">
        <v>166</v>
      </c>
      <c r="D4" s="97" t="s">
        <v>167</v>
      </c>
      <c r="E4" s="97" t="s">
        <v>168</v>
      </c>
      <c r="F4" s="97" t="s">
        <v>169</v>
      </c>
      <c r="G4" s="97" t="s">
        <v>166</v>
      </c>
      <c r="H4" s="97" t="s">
        <v>170</v>
      </c>
      <c r="I4" s="97" t="s">
        <v>166</v>
      </c>
      <c r="J4" s="113" t="s">
        <v>171</v>
      </c>
      <c r="K4" s="97" t="s">
        <v>172</v>
      </c>
      <c r="L4" s="97" t="s">
        <v>44</v>
      </c>
      <c r="M4" s="98" t="s">
        <v>173</v>
      </c>
    </row>
    <row r="5" spans="1:13" ht="27" customHeight="1" x14ac:dyDescent="0.2">
      <c r="A5" s="109" t="s">
        <v>0</v>
      </c>
      <c r="B5" s="170">
        <v>18459840</v>
      </c>
      <c r="C5" s="171">
        <v>39.5</v>
      </c>
      <c r="D5" s="172">
        <v>38.299999999999997</v>
      </c>
      <c r="E5" s="173" t="s">
        <v>39</v>
      </c>
      <c r="F5" s="174">
        <v>12124</v>
      </c>
      <c r="G5" s="175">
        <v>10</v>
      </c>
      <c r="H5" s="174">
        <v>19196</v>
      </c>
      <c r="I5" s="175">
        <v>24</v>
      </c>
      <c r="J5" s="174">
        <v>29843</v>
      </c>
      <c r="K5" s="175">
        <v>86.2</v>
      </c>
      <c r="L5" s="176">
        <v>3469594</v>
      </c>
      <c r="M5" s="177">
        <v>70.8</v>
      </c>
    </row>
    <row r="6" spans="1:13" ht="27" customHeight="1" x14ac:dyDescent="0.2">
      <c r="A6" s="109" t="s">
        <v>25</v>
      </c>
      <c r="B6" s="170">
        <v>7651065</v>
      </c>
      <c r="C6" s="171">
        <v>16.399999999999999</v>
      </c>
      <c r="D6" s="172">
        <v>18.100000000000001</v>
      </c>
      <c r="E6" s="172" t="s">
        <v>39</v>
      </c>
      <c r="F6" s="178">
        <v>11945</v>
      </c>
      <c r="G6" s="179">
        <v>9.9</v>
      </c>
      <c r="H6" s="178">
        <v>13926</v>
      </c>
      <c r="I6" s="179">
        <v>17.399999999999999</v>
      </c>
      <c r="J6" s="178">
        <v>28844</v>
      </c>
      <c r="K6" s="179">
        <v>83.3</v>
      </c>
      <c r="L6" s="180">
        <v>953060</v>
      </c>
      <c r="M6" s="177">
        <v>100</v>
      </c>
    </row>
    <row r="7" spans="1:13" ht="27" customHeight="1" x14ac:dyDescent="0.2">
      <c r="A7" s="109" t="s">
        <v>5</v>
      </c>
      <c r="B7" s="170">
        <v>147993</v>
      </c>
      <c r="C7" s="171">
        <v>0.3</v>
      </c>
      <c r="D7" s="172">
        <v>109.8</v>
      </c>
      <c r="E7" s="172">
        <v>16</v>
      </c>
      <c r="F7" s="178">
        <v>4445</v>
      </c>
      <c r="G7" s="179">
        <v>3.7</v>
      </c>
      <c r="H7" s="178">
        <v>3797</v>
      </c>
      <c r="I7" s="179">
        <v>4.7</v>
      </c>
      <c r="J7" s="178">
        <v>22323</v>
      </c>
      <c r="K7" s="179">
        <v>64.400000000000006</v>
      </c>
      <c r="L7" s="180">
        <v>469619</v>
      </c>
      <c r="M7" s="177">
        <v>6.4</v>
      </c>
    </row>
    <row r="8" spans="1:13" ht="27" customHeight="1" x14ac:dyDescent="0.2">
      <c r="A8" s="109" t="s">
        <v>12</v>
      </c>
      <c r="B8" s="170">
        <v>67313</v>
      </c>
      <c r="C8" s="171">
        <v>0.1</v>
      </c>
      <c r="D8" s="172">
        <v>99.8</v>
      </c>
      <c r="E8" s="172">
        <v>13.1</v>
      </c>
      <c r="F8" s="178">
        <v>13961</v>
      </c>
      <c r="G8" s="179">
        <v>11.5</v>
      </c>
      <c r="H8" s="178">
        <v>10987</v>
      </c>
      <c r="I8" s="179">
        <v>13.7</v>
      </c>
      <c r="J8" s="178">
        <v>36166</v>
      </c>
      <c r="K8" s="179">
        <v>104.4</v>
      </c>
      <c r="L8" s="180">
        <v>1608309</v>
      </c>
      <c r="M8" s="177">
        <v>1.9</v>
      </c>
    </row>
    <row r="9" spans="1:13" ht="27" customHeight="1" x14ac:dyDescent="0.2">
      <c r="A9" s="109" t="s">
        <v>20</v>
      </c>
      <c r="B9" s="170">
        <v>2627817</v>
      </c>
      <c r="C9" s="171">
        <v>5.6</v>
      </c>
      <c r="D9" s="172">
        <v>91.1</v>
      </c>
      <c r="E9" s="172">
        <v>9.1</v>
      </c>
      <c r="F9" s="178">
        <v>31024</v>
      </c>
      <c r="G9" s="179">
        <v>25.6</v>
      </c>
      <c r="H9" s="178">
        <v>8298</v>
      </c>
      <c r="I9" s="179">
        <v>10.4</v>
      </c>
      <c r="J9" s="178">
        <v>47566</v>
      </c>
      <c r="K9" s="179">
        <v>137.30000000000001</v>
      </c>
      <c r="L9" s="180">
        <v>4494703</v>
      </c>
      <c r="M9" s="177">
        <v>0.6</v>
      </c>
    </row>
    <row r="10" spans="1:13" ht="27" customHeight="1" x14ac:dyDescent="0.2">
      <c r="A10" s="109" t="s">
        <v>13</v>
      </c>
      <c r="B10" s="181" t="s">
        <v>212</v>
      </c>
      <c r="C10" s="182" t="s">
        <v>212</v>
      </c>
      <c r="D10" s="172">
        <v>108.7</v>
      </c>
      <c r="E10" s="172">
        <v>12.3</v>
      </c>
      <c r="F10" s="178">
        <v>12276</v>
      </c>
      <c r="G10" s="179">
        <v>10.1</v>
      </c>
      <c r="H10" s="178">
        <v>7236</v>
      </c>
      <c r="I10" s="179">
        <v>9</v>
      </c>
      <c r="J10" s="178">
        <v>39751</v>
      </c>
      <c r="K10" s="179">
        <v>114.8</v>
      </c>
      <c r="L10" s="180">
        <v>1079791</v>
      </c>
      <c r="M10" s="177">
        <v>3</v>
      </c>
    </row>
    <row r="11" spans="1:13" ht="27" customHeight="1" x14ac:dyDescent="0.2">
      <c r="A11" s="109" t="s">
        <v>14</v>
      </c>
      <c r="B11" s="181" t="s">
        <v>212</v>
      </c>
      <c r="C11" s="182" t="s">
        <v>212</v>
      </c>
      <c r="D11" s="172">
        <v>100.3</v>
      </c>
      <c r="E11" s="172">
        <v>5.2</v>
      </c>
      <c r="F11" s="178">
        <v>22912</v>
      </c>
      <c r="G11" s="179">
        <v>18.899999999999999</v>
      </c>
      <c r="H11" s="178">
        <v>12854</v>
      </c>
      <c r="I11" s="179">
        <v>16.100000000000001</v>
      </c>
      <c r="J11" s="178">
        <v>38455</v>
      </c>
      <c r="K11" s="179">
        <v>111</v>
      </c>
      <c r="L11" s="180">
        <v>2434050</v>
      </c>
      <c r="M11" s="183" t="s">
        <v>212</v>
      </c>
    </row>
    <row r="12" spans="1:13" ht="27" customHeight="1" x14ac:dyDescent="0.2">
      <c r="A12" s="109" t="s">
        <v>15</v>
      </c>
      <c r="B12" s="170">
        <v>7325759</v>
      </c>
      <c r="C12" s="171">
        <v>15.7</v>
      </c>
      <c r="D12" s="172">
        <v>53.2</v>
      </c>
      <c r="E12" s="172">
        <v>19.399999999999999</v>
      </c>
      <c r="F12" s="178">
        <v>9366</v>
      </c>
      <c r="G12" s="179">
        <v>7.7</v>
      </c>
      <c r="H12" s="178">
        <v>760</v>
      </c>
      <c r="I12" s="179">
        <v>1</v>
      </c>
      <c r="J12" s="178">
        <v>34549</v>
      </c>
      <c r="K12" s="179">
        <v>99.7</v>
      </c>
      <c r="L12" s="180">
        <v>86338</v>
      </c>
      <c r="M12" s="177">
        <v>9.3000000000000007</v>
      </c>
    </row>
    <row r="13" spans="1:13" ht="27" customHeight="1" x14ac:dyDescent="0.2">
      <c r="A13" s="109" t="s">
        <v>174</v>
      </c>
      <c r="B13" s="170">
        <v>10465747</v>
      </c>
      <c r="C13" s="171">
        <v>22.4</v>
      </c>
      <c r="D13" s="172">
        <v>30.5</v>
      </c>
      <c r="E13" s="184">
        <v>1.3</v>
      </c>
      <c r="F13" s="178">
        <v>3146</v>
      </c>
      <c r="G13" s="179">
        <v>2.6</v>
      </c>
      <c r="H13" s="178">
        <v>2922</v>
      </c>
      <c r="I13" s="179">
        <v>3.6</v>
      </c>
      <c r="J13" s="178">
        <v>37898</v>
      </c>
      <c r="K13" s="179">
        <v>109.4</v>
      </c>
      <c r="L13" s="180">
        <v>31841</v>
      </c>
      <c r="M13" s="177" t="s">
        <v>212</v>
      </c>
    </row>
    <row r="14" spans="1:13" ht="27" customHeight="1" x14ac:dyDescent="0.2">
      <c r="A14" s="112" t="s">
        <v>16</v>
      </c>
      <c r="B14" s="185">
        <f>SUM(B5:B13)</f>
        <v>46745534</v>
      </c>
      <c r="C14" s="186">
        <f>SUM(C5:C13)</f>
        <v>100</v>
      </c>
      <c r="D14" s="187">
        <v>87.5</v>
      </c>
      <c r="E14" s="187">
        <v>8.4</v>
      </c>
      <c r="F14" s="185">
        <f>SUM(F5:F13)</f>
        <v>121199</v>
      </c>
      <c r="G14" s="187">
        <v>100</v>
      </c>
      <c r="H14" s="185">
        <f>SUM(H5:H13)</f>
        <v>79976</v>
      </c>
      <c r="I14" s="187">
        <f>SUM(I5:I13)</f>
        <v>99.9</v>
      </c>
      <c r="J14" s="185">
        <v>34639</v>
      </c>
      <c r="K14" s="187">
        <v>100</v>
      </c>
      <c r="L14" s="188">
        <f>SUM(L5:L13)</f>
        <v>14627305</v>
      </c>
      <c r="M14" s="189">
        <v>24.3</v>
      </c>
    </row>
    <row r="15" spans="1:13" ht="27" customHeight="1" x14ac:dyDescent="0.2">
      <c r="A15" s="110" t="s">
        <v>177</v>
      </c>
      <c r="B15" s="170">
        <v>33573289</v>
      </c>
      <c r="C15" s="171">
        <v>86.1</v>
      </c>
      <c r="D15" s="172">
        <v>41.7</v>
      </c>
      <c r="E15" s="172">
        <v>6.8</v>
      </c>
      <c r="F15" s="178">
        <v>36719</v>
      </c>
      <c r="G15" s="179">
        <v>30.3</v>
      </c>
      <c r="H15" s="178">
        <v>36814</v>
      </c>
      <c r="I15" s="179">
        <v>46</v>
      </c>
      <c r="J15" s="178">
        <v>28849</v>
      </c>
      <c r="K15" s="179">
        <v>83.3</v>
      </c>
      <c r="L15" s="180">
        <v>4785495</v>
      </c>
      <c r="M15" s="177">
        <v>72.3</v>
      </c>
    </row>
    <row r="16" spans="1:13" ht="27" customHeight="1" x14ac:dyDescent="0.2">
      <c r="A16" s="110" t="s">
        <v>178</v>
      </c>
      <c r="B16" s="181">
        <v>2695130</v>
      </c>
      <c r="C16" s="190">
        <v>7</v>
      </c>
      <c r="D16" s="172">
        <v>94.9</v>
      </c>
      <c r="E16" s="172">
        <v>11</v>
      </c>
      <c r="F16" s="181">
        <v>44985</v>
      </c>
      <c r="G16" s="179">
        <v>37.1</v>
      </c>
      <c r="H16" s="181">
        <v>19285</v>
      </c>
      <c r="I16" s="179">
        <v>24.1</v>
      </c>
      <c r="J16" s="178">
        <v>41071</v>
      </c>
      <c r="K16" s="179">
        <v>118.6</v>
      </c>
      <c r="L16" s="182">
        <v>6103012</v>
      </c>
      <c r="M16" s="177">
        <v>1</v>
      </c>
    </row>
    <row r="17" spans="1:13" ht="27" customHeight="1" x14ac:dyDescent="0.2">
      <c r="A17" s="110" t="s">
        <v>179</v>
      </c>
      <c r="B17" s="170">
        <v>11368</v>
      </c>
      <c r="C17" s="171">
        <v>0.03</v>
      </c>
      <c r="D17" s="172">
        <v>102.7</v>
      </c>
      <c r="E17" s="191">
        <v>7.3</v>
      </c>
      <c r="F17" s="178">
        <v>36349</v>
      </c>
      <c r="G17" s="179">
        <v>30</v>
      </c>
      <c r="H17" s="178">
        <v>20955</v>
      </c>
      <c r="I17" s="179">
        <v>26.2</v>
      </c>
      <c r="J17" s="178">
        <v>38437</v>
      </c>
      <c r="K17" s="179">
        <v>111</v>
      </c>
      <c r="L17" s="180">
        <v>3706957</v>
      </c>
      <c r="M17" s="177">
        <v>1.1000000000000001</v>
      </c>
    </row>
    <row r="18" spans="1:13" ht="27" customHeight="1" x14ac:dyDescent="0.2">
      <c r="A18" s="43" t="s">
        <v>68</v>
      </c>
      <c r="B18" s="192">
        <v>2694055</v>
      </c>
      <c r="C18" s="193">
        <v>6.9</v>
      </c>
      <c r="D18" s="194">
        <v>30.5</v>
      </c>
      <c r="E18" s="195">
        <v>1.3</v>
      </c>
      <c r="F18" s="196">
        <v>3146</v>
      </c>
      <c r="G18" s="195">
        <v>2.6</v>
      </c>
      <c r="H18" s="196">
        <v>2922</v>
      </c>
      <c r="I18" s="195">
        <v>3.7</v>
      </c>
      <c r="J18" s="196">
        <v>37898</v>
      </c>
      <c r="K18" s="195">
        <v>109.4</v>
      </c>
      <c r="L18" s="192">
        <v>31841</v>
      </c>
      <c r="M18" s="197" t="s">
        <v>212</v>
      </c>
    </row>
    <row r="19" spans="1:13" x14ac:dyDescent="0.2">
      <c r="A19" s="329" t="s">
        <v>189</v>
      </c>
      <c r="B19" s="330"/>
      <c r="C19" s="330"/>
      <c r="D19" s="330"/>
      <c r="E19" s="49"/>
      <c r="F19" s="49"/>
      <c r="G19" s="49"/>
      <c r="H19" s="49"/>
      <c r="I19" s="49"/>
      <c r="J19" s="49"/>
      <c r="K19" s="49"/>
      <c r="L19" s="105"/>
      <c r="M19" s="49"/>
    </row>
  </sheetData>
  <mergeCells count="8">
    <mergeCell ref="L3:M3"/>
    <mergeCell ref="A19:D19"/>
    <mergeCell ref="A3:A4"/>
    <mergeCell ref="B3:C3"/>
    <mergeCell ref="D3:E3"/>
    <mergeCell ref="F3:G3"/>
    <mergeCell ref="H3:I3"/>
    <mergeCell ref="J3:K3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/>
  <dimension ref="A1:I15"/>
  <sheetViews>
    <sheetView showGridLines="0" workbookViewId="0">
      <selection sqref="A1:H1"/>
    </sheetView>
  </sheetViews>
  <sheetFormatPr defaultRowHeight="12.75" x14ac:dyDescent="0.2"/>
  <cols>
    <col min="1" max="1" width="28.140625" customWidth="1"/>
    <col min="2" max="2" width="10.140625" customWidth="1"/>
    <col min="3" max="3" width="9.140625" customWidth="1"/>
    <col min="4" max="4" width="9.5703125" customWidth="1"/>
    <col min="5" max="6" width="9" customWidth="1"/>
    <col min="7" max="7" width="10" customWidth="1"/>
    <col min="8" max="8" width="9.5703125" customWidth="1"/>
    <col min="9" max="9" width="10" customWidth="1"/>
  </cols>
  <sheetData>
    <row r="1" spans="1:9" ht="15.75" x14ac:dyDescent="0.25">
      <c r="A1" s="338" t="s">
        <v>181</v>
      </c>
      <c r="B1" s="338"/>
      <c r="C1" s="338"/>
      <c r="D1" s="338"/>
      <c r="E1" s="338"/>
      <c r="F1" s="338"/>
      <c r="G1" s="338"/>
      <c r="H1" s="338"/>
      <c r="I1" s="77" t="s">
        <v>169</v>
      </c>
    </row>
    <row r="2" spans="1:9" ht="4.5" customHeight="1" x14ac:dyDescent="0.2">
      <c r="I2" s="114"/>
    </row>
    <row r="3" spans="1:9" ht="38.25" x14ac:dyDescent="0.2">
      <c r="A3" s="117" t="s">
        <v>182</v>
      </c>
      <c r="B3" s="119">
        <v>2010</v>
      </c>
      <c r="C3" s="119">
        <v>2013</v>
      </c>
      <c r="D3" s="119">
        <v>2015</v>
      </c>
      <c r="E3" s="120">
        <v>2017</v>
      </c>
      <c r="F3" s="120">
        <v>2019</v>
      </c>
      <c r="G3" s="120">
        <v>2020</v>
      </c>
      <c r="H3" s="121" t="s">
        <v>191</v>
      </c>
      <c r="I3" s="121" t="s">
        <v>183</v>
      </c>
    </row>
    <row r="4" spans="1:9" ht="31.5" customHeight="1" x14ac:dyDescent="0.2">
      <c r="A4" s="115" t="s">
        <v>198</v>
      </c>
      <c r="B4" s="247">
        <v>36283</v>
      </c>
      <c r="C4" s="247">
        <v>34644</v>
      </c>
      <c r="D4" s="247">
        <v>34282</v>
      </c>
      <c r="E4" s="247">
        <v>35789</v>
      </c>
      <c r="F4" s="247">
        <v>43046</v>
      </c>
      <c r="G4" s="247">
        <v>46746</v>
      </c>
      <c r="H4" s="248">
        <f t="shared" ref="H4:H14" si="0">(G4/F4)*100</f>
        <v>108.5954560237885</v>
      </c>
      <c r="I4" s="248">
        <f t="shared" ref="I4:I14" si="1">(G4/B4)*100</f>
        <v>128.83719648320152</v>
      </c>
    </row>
    <row r="5" spans="1:9" ht="31.5" customHeight="1" x14ac:dyDescent="0.2">
      <c r="A5" s="115" t="s">
        <v>199</v>
      </c>
      <c r="B5" s="247">
        <v>219816</v>
      </c>
      <c r="C5" s="247">
        <v>198111</v>
      </c>
      <c r="D5" s="247">
        <v>201846</v>
      </c>
      <c r="E5" s="249">
        <v>224664</v>
      </c>
      <c r="F5" s="249">
        <v>244269</v>
      </c>
      <c r="G5" s="249">
        <v>228481</v>
      </c>
      <c r="H5" s="248">
        <f t="shared" si="0"/>
        <v>93.536633793072383</v>
      </c>
      <c r="I5" s="248">
        <f t="shared" si="1"/>
        <v>103.94193325326637</v>
      </c>
    </row>
    <row r="6" spans="1:9" ht="31.5" customHeight="1" x14ac:dyDescent="0.2">
      <c r="A6" s="115" t="s">
        <v>200</v>
      </c>
      <c r="B6" s="247">
        <v>229110</v>
      </c>
      <c r="C6" s="247">
        <v>206727</v>
      </c>
      <c r="D6" s="247">
        <v>218448</v>
      </c>
      <c r="E6" s="249">
        <v>240273</v>
      </c>
      <c r="F6" s="249">
        <v>262119</v>
      </c>
      <c r="G6" s="249">
        <v>248835</v>
      </c>
      <c r="H6" s="248">
        <f t="shared" si="0"/>
        <v>94.932072837146492</v>
      </c>
      <c r="I6" s="248">
        <f t="shared" si="1"/>
        <v>108.60940159748593</v>
      </c>
    </row>
    <row r="7" spans="1:9" ht="31.5" customHeight="1" x14ac:dyDescent="0.2">
      <c r="A7" s="115" t="s">
        <v>184</v>
      </c>
      <c r="B7" s="250">
        <v>87.1</v>
      </c>
      <c r="C7" s="250">
        <v>85.7</v>
      </c>
      <c r="D7" s="250">
        <v>87.9</v>
      </c>
      <c r="E7" s="251">
        <v>89.5</v>
      </c>
      <c r="F7" s="251">
        <v>90.3</v>
      </c>
      <c r="G7" s="251">
        <v>87.5</v>
      </c>
      <c r="H7" s="248">
        <f t="shared" si="0"/>
        <v>96.899224806201559</v>
      </c>
      <c r="I7" s="248">
        <f t="shared" si="1"/>
        <v>100.45924225028703</v>
      </c>
    </row>
    <row r="8" spans="1:9" ht="31.5" customHeight="1" x14ac:dyDescent="0.2">
      <c r="A8" s="115" t="s">
        <v>185</v>
      </c>
      <c r="B8" s="247">
        <v>87018</v>
      </c>
      <c r="C8" s="247">
        <v>81417</v>
      </c>
      <c r="D8" s="247">
        <v>89330</v>
      </c>
      <c r="E8" s="247">
        <v>84622</v>
      </c>
      <c r="F8" s="247">
        <v>83113</v>
      </c>
      <c r="G8" s="247">
        <v>79976</v>
      </c>
      <c r="H8" s="248">
        <f t="shared" si="0"/>
        <v>96.225620540709627</v>
      </c>
      <c r="I8" s="248">
        <f t="shared" si="1"/>
        <v>91.907421453032697</v>
      </c>
    </row>
    <row r="9" spans="1:9" ht="31.5" customHeight="1" x14ac:dyDescent="0.2">
      <c r="A9" s="115" t="s">
        <v>186</v>
      </c>
      <c r="B9" s="247">
        <v>24406</v>
      </c>
      <c r="C9" s="247">
        <v>24431</v>
      </c>
      <c r="D9" s="247">
        <v>25966</v>
      </c>
      <c r="E9" s="249">
        <v>27643</v>
      </c>
      <c r="F9" s="249">
        <v>32835</v>
      </c>
      <c r="G9" s="249">
        <v>34639</v>
      </c>
      <c r="H9" s="248">
        <f t="shared" si="0"/>
        <v>105.49413735343383</v>
      </c>
      <c r="I9" s="248">
        <f t="shared" si="1"/>
        <v>141.92821437351469</v>
      </c>
    </row>
    <row r="10" spans="1:9" ht="31.5" customHeight="1" x14ac:dyDescent="0.2">
      <c r="A10" s="115" t="s">
        <v>197</v>
      </c>
      <c r="B10" s="247">
        <v>13748</v>
      </c>
      <c r="C10" s="247">
        <v>10676</v>
      </c>
      <c r="D10" s="247">
        <v>13578</v>
      </c>
      <c r="E10" s="247">
        <v>13703</v>
      </c>
      <c r="F10" s="247">
        <v>17334</v>
      </c>
      <c r="G10" s="247">
        <v>14627</v>
      </c>
      <c r="H10" s="248">
        <f t="shared" si="0"/>
        <v>84.383292950271141</v>
      </c>
      <c r="I10" s="248">
        <f t="shared" si="1"/>
        <v>106.3936572592377</v>
      </c>
    </row>
    <row r="11" spans="1:9" ht="31.5" customHeight="1" x14ac:dyDescent="0.2">
      <c r="A11" s="115" t="s">
        <v>193</v>
      </c>
      <c r="B11" s="250">
        <v>86.1</v>
      </c>
      <c r="C11" s="248">
        <v>81.400000000000006</v>
      </c>
      <c r="D11" s="248">
        <v>89.5</v>
      </c>
      <c r="E11" s="248">
        <v>95.1</v>
      </c>
      <c r="F11" s="248">
        <v>122.8</v>
      </c>
      <c r="G11" s="248">
        <v>121.2</v>
      </c>
      <c r="H11" s="248">
        <f t="shared" si="0"/>
        <v>98.697068403908787</v>
      </c>
      <c r="I11" s="248">
        <f t="shared" si="1"/>
        <v>140.76655052264812</v>
      </c>
    </row>
    <row r="12" spans="1:9" ht="31.5" customHeight="1" x14ac:dyDescent="0.2">
      <c r="A12" s="115" t="s">
        <v>187</v>
      </c>
      <c r="B12" s="250">
        <v>59.5</v>
      </c>
      <c r="C12" s="250">
        <v>54.5</v>
      </c>
      <c r="D12" s="248">
        <v>62.7</v>
      </c>
      <c r="E12" s="252">
        <v>68.900000000000006</v>
      </c>
      <c r="F12" s="252">
        <v>93.1</v>
      </c>
      <c r="G12" s="252">
        <v>88.7</v>
      </c>
      <c r="H12" s="248">
        <f t="shared" si="0"/>
        <v>95.273899033297539</v>
      </c>
      <c r="I12" s="248">
        <f t="shared" si="1"/>
        <v>149.07563025210084</v>
      </c>
    </row>
    <row r="13" spans="1:9" ht="31.5" customHeight="1" x14ac:dyDescent="0.2">
      <c r="A13" s="116" t="s">
        <v>192</v>
      </c>
      <c r="B13" s="253">
        <v>2.4</v>
      </c>
      <c r="C13" s="250">
        <v>2.23</v>
      </c>
      <c r="D13" s="253">
        <v>2.16</v>
      </c>
      <c r="E13" s="253">
        <v>2.1</v>
      </c>
      <c r="F13" s="253">
        <v>2.35</v>
      </c>
      <c r="G13" s="253">
        <v>2.34</v>
      </c>
      <c r="H13" s="248">
        <f t="shared" si="0"/>
        <v>99.574468085106375</v>
      </c>
      <c r="I13" s="248">
        <f t="shared" si="1"/>
        <v>97.5</v>
      </c>
    </row>
    <row r="14" spans="1:9" ht="31.5" customHeight="1" x14ac:dyDescent="0.25">
      <c r="A14" s="49" t="s">
        <v>188</v>
      </c>
      <c r="B14" s="253">
        <v>1.5</v>
      </c>
      <c r="C14" s="250">
        <v>1.34</v>
      </c>
      <c r="D14" s="253">
        <v>1.36</v>
      </c>
      <c r="E14" s="253">
        <v>1.37</v>
      </c>
      <c r="F14" s="253">
        <v>1.61</v>
      </c>
      <c r="G14" s="253">
        <v>1.56</v>
      </c>
      <c r="H14" s="248">
        <f t="shared" si="0"/>
        <v>96.894409937888199</v>
      </c>
      <c r="I14" s="248">
        <f t="shared" si="1"/>
        <v>104</v>
      </c>
    </row>
    <row r="15" spans="1:9" x14ac:dyDescent="0.2">
      <c r="A15" s="339" t="s">
        <v>190</v>
      </c>
      <c r="B15" s="340"/>
      <c r="C15" s="340"/>
      <c r="D15" s="340"/>
      <c r="E15" s="340"/>
      <c r="F15" s="340"/>
    </row>
  </sheetData>
  <mergeCells count="2">
    <mergeCell ref="A1:H1"/>
    <mergeCell ref="A15:F15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E16"/>
  <sheetViews>
    <sheetView workbookViewId="0">
      <selection sqref="A1:E1"/>
    </sheetView>
  </sheetViews>
  <sheetFormatPr defaultRowHeight="12.75" x14ac:dyDescent="0.2"/>
  <cols>
    <col min="1" max="1" width="29" customWidth="1"/>
    <col min="2" max="5" width="20.7109375" customWidth="1"/>
  </cols>
  <sheetData>
    <row r="1" spans="1:5" ht="15.75" x14ac:dyDescent="0.25">
      <c r="A1" s="278" t="s">
        <v>194</v>
      </c>
      <c r="B1" s="278"/>
      <c r="C1" s="278"/>
      <c r="D1" s="278"/>
      <c r="E1" s="278"/>
    </row>
    <row r="2" spans="1:5" ht="4.5" customHeight="1" x14ac:dyDescent="0.2">
      <c r="B2" s="2"/>
    </row>
    <row r="3" spans="1:5" ht="15" customHeight="1" x14ac:dyDescent="0.2">
      <c r="A3" s="327" t="s">
        <v>56</v>
      </c>
      <c r="B3" s="342" t="s">
        <v>224</v>
      </c>
      <c r="C3" s="344" t="s">
        <v>49</v>
      </c>
      <c r="D3" s="344"/>
      <c r="E3" s="344"/>
    </row>
    <row r="4" spans="1:5" ht="15" customHeight="1" x14ac:dyDescent="0.2">
      <c r="A4" s="341"/>
      <c r="B4" s="343"/>
      <c r="C4" s="123" t="s">
        <v>144</v>
      </c>
      <c r="D4" s="124" t="s">
        <v>195</v>
      </c>
      <c r="E4" s="124" t="s">
        <v>196</v>
      </c>
    </row>
    <row r="5" spans="1:5" ht="31.5" customHeight="1" x14ac:dyDescent="0.2">
      <c r="A5" s="80" t="s">
        <v>215</v>
      </c>
      <c r="B5" s="254">
        <v>332</v>
      </c>
      <c r="C5" s="255">
        <v>212</v>
      </c>
      <c r="D5" s="256">
        <v>61</v>
      </c>
      <c r="E5" s="257">
        <v>59</v>
      </c>
    </row>
    <row r="6" spans="1:5" ht="31.5" customHeight="1" x14ac:dyDescent="0.2">
      <c r="A6" s="80" t="s">
        <v>58</v>
      </c>
      <c r="B6" s="254">
        <v>470</v>
      </c>
      <c r="C6" s="255">
        <v>375</v>
      </c>
      <c r="D6" s="256">
        <v>53</v>
      </c>
      <c r="E6" s="256">
        <v>42</v>
      </c>
    </row>
    <row r="7" spans="1:5" ht="31.5" customHeight="1" x14ac:dyDescent="0.2">
      <c r="A7" s="80" t="s">
        <v>33</v>
      </c>
      <c r="B7" s="254">
        <v>243</v>
      </c>
      <c r="C7" s="255">
        <v>98</v>
      </c>
      <c r="D7" s="256">
        <v>74</v>
      </c>
      <c r="E7" s="256">
        <v>71</v>
      </c>
    </row>
    <row r="8" spans="1:5" ht="31.5" customHeight="1" x14ac:dyDescent="0.2">
      <c r="A8" s="80" t="s">
        <v>29</v>
      </c>
      <c r="B8" s="254">
        <v>5295</v>
      </c>
      <c r="C8" s="258">
        <v>5295</v>
      </c>
      <c r="D8" s="259">
        <v>0</v>
      </c>
      <c r="E8" s="256">
        <v>0</v>
      </c>
    </row>
    <row r="9" spans="1:5" ht="31.5" customHeight="1" x14ac:dyDescent="0.2">
      <c r="A9" s="80" t="s">
        <v>30</v>
      </c>
      <c r="B9" s="254">
        <v>275</v>
      </c>
      <c r="C9" s="255">
        <v>105</v>
      </c>
      <c r="D9" s="260">
        <v>61</v>
      </c>
      <c r="E9" s="256">
        <v>109</v>
      </c>
    </row>
    <row r="10" spans="1:5" ht="31.5" customHeight="1" x14ac:dyDescent="0.2">
      <c r="A10" s="80" t="s">
        <v>216</v>
      </c>
      <c r="B10" s="254">
        <v>36</v>
      </c>
      <c r="C10" s="255">
        <v>10</v>
      </c>
      <c r="D10" s="256">
        <v>8</v>
      </c>
      <c r="E10" s="256">
        <v>18</v>
      </c>
    </row>
    <row r="11" spans="1:5" ht="31.5" customHeight="1" x14ac:dyDescent="0.2">
      <c r="A11" s="122" t="s">
        <v>34</v>
      </c>
      <c r="B11" s="254">
        <v>44</v>
      </c>
      <c r="C11" s="261">
        <v>2</v>
      </c>
      <c r="D11" s="262">
        <v>42</v>
      </c>
      <c r="E11" s="262" t="s">
        <v>212</v>
      </c>
    </row>
    <row r="12" spans="1:5" ht="31.5" customHeight="1" x14ac:dyDescent="0.2">
      <c r="A12" s="80" t="s">
        <v>35</v>
      </c>
      <c r="B12" s="254">
        <v>126</v>
      </c>
      <c r="C12" s="255">
        <v>11</v>
      </c>
      <c r="D12" s="256">
        <v>115</v>
      </c>
      <c r="E12" s="256" t="s">
        <v>212</v>
      </c>
    </row>
    <row r="13" spans="1:5" ht="31.5" customHeight="1" x14ac:dyDescent="0.2">
      <c r="A13" s="80" t="s">
        <v>59</v>
      </c>
      <c r="B13" s="254">
        <v>266</v>
      </c>
      <c r="C13" s="255">
        <v>68</v>
      </c>
      <c r="D13" s="256">
        <v>45</v>
      </c>
      <c r="E13" s="256">
        <v>153</v>
      </c>
    </row>
    <row r="14" spans="1:5" ht="31.5" customHeight="1" x14ac:dyDescent="0.2">
      <c r="A14" s="80" t="s">
        <v>32</v>
      </c>
      <c r="B14" s="254">
        <v>544</v>
      </c>
      <c r="C14" s="255">
        <v>475</v>
      </c>
      <c r="D14" s="256">
        <v>31</v>
      </c>
      <c r="E14" s="256">
        <v>38</v>
      </c>
    </row>
    <row r="15" spans="1:5" ht="31.5" customHeight="1" x14ac:dyDescent="0.2">
      <c r="A15" s="122" t="s">
        <v>123</v>
      </c>
      <c r="B15" s="254">
        <v>826</v>
      </c>
      <c r="C15" s="261">
        <v>91</v>
      </c>
      <c r="D15" s="262">
        <v>648</v>
      </c>
      <c r="E15" s="262">
        <v>87</v>
      </c>
    </row>
    <row r="16" spans="1:5" ht="31.5" customHeight="1" x14ac:dyDescent="0.2">
      <c r="A16" s="127" t="s">
        <v>16</v>
      </c>
      <c r="B16" s="245">
        <v>8457</v>
      </c>
      <c r="C16" s="245">
        <f>SUM(C5:C15)</f>
        <v>6742</v>
      </c>
      <c r="D16" s="244">
        <f>SUM(D5:D15)</f>
        <v>1138</v>
      </c>
      <c r="E16" s="244">
        <f>SUM(E5:E15)</f>
        <v>577</v>
      </c>
    </row>
  </sheetData>
  <mergeCells count="4">
    <mergeCell ref="A1:E1"/>
    <mergeCell ref="A3:A4"/>
    <mergeCell ref="B3:B4"/>
    <mergeCell ref="C3:E3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E16"/>
  <sheetViews>
    <sheetView workbookViewId="0">
      <selection sqref="A1:E1"/>
    </sheetView>
  </sheetViews>
  <sheetFormatPr defaultRowHeight="12.75" x14ac:dyDescent="0.2"/>
  <cols>
    <col min="1" max="1" width="27.85546875" customWidth="1"/>
    <col min="2" max="4" width="22.85546875" customWidth="1"/>
    <col min="5" max="5" width="15.7109375" customWidth="1"/>
  </cols>
  <sheetData>
    <row r="1" spans="1:5" ht="18" customHeight="1" x14ac:dyDescent="0.25">
      <c r="A1" s="278" t="s">
        <v>209</v>
      </c>
      <c r="B1" s="278"/>
      <c r="C1" s="278"/>
      <c r="D1" s="278"/>
      <c r="E1" s="278"/>
    </row>
    <row r="2" spans="1:5" ht="4.5" customHeight="1" x14ac:dyDescent="0.2"/>
    <row r="3" spans="1:5" ht="38.25" x14ac:dyDescent="0.2">
      <c r="A3" s="125" t="s">
        <v>56</v>
      </c>
      <c r="B3" s="121" t="s">
        <v>201</v>
      </c>
      <c r="C3" s="126" t="s">
        <v>202</v>
      </c>
      <c r="D3" s="121" t="s">
        <v>211</v>
      </c>
      <c r="E3" s="118" t="s">
        <v>203</v>
      </c>
    </row>
    <row r="4" spans="1:5" ht="31.5" customHeight="1" x14ac:dyDescent="0.2">
      <c r="A4" s="80" t="s">
        <v>27</v>
      </c>
      <c r="B4" s="263">
        <v>6966</v>
      </c>
      <c r="C4" s="255" t="s">
        <v>39</v>
      </c>
      <c r="D4" s="255" t="s">
        <v>39</v>
      </c>
      <c r="E4" s="264">
        <v>49.6</v>
      </c>
    </row>
    <row r="5" spans="1:5" ht="31.5" customHeight="1" x14ac:dyDescent="0.2">
      <c r="A5" s="80" t="s">
        <v>58</v>
      </c>
      <c r="B5" s="263">
        <v>6424</v>
      </c>
      <c r="C5" s="255" t="s">
        <v>39</v>
      </c>
      <c r="D5" s="255" t="s">
        <v>39</v>
      </c>
      <c r="E5" s="264">
        <v>46.6</v>
      </c>
    </row>
    <row r="6" spans="1:5" ht="31.5" customHeight="1" x14ac:dyDescent="0.2">
      <c r="A6" s="80" t="s">
        <v>29</v>
      </c>
      <c r="B6" s="263">
        <v>12234</v>
      </c>
      <c r="C6" s="255" t="s">
        <v>39</v>
      </c>
      <c r="D6" s="255" t="s">
        <v>39</v>
      </c>
      <c r="E6" s="264">
        <v>59.1</v>
      </c>
    </row>
    <row r="7" spans="1:5" ht="31.5" customHeight="1" x14ac:dyDescent="0.2">
      <c r="A7" s="80" t="s">
        <v>33</v>
      </c>
      <c r="B7" s="263">
        <v>1007</v>
      </c>
      <c r="C7" s="255" t="s">
        <v>39</v>
      </c>
      <c r="D7" s="255" t="s">
        <v>39</v>
      </c>
      <c r="E7" s="264">
        <v>44.7</v>
      </c>
    </row>
    <row r="8" spans="1:5" ht="31.5" customHeight="1" x14ac:dyDescent="0.2">
      <c r="A8" s="80" t="s">
        <v>204</v>
      </c>
      <c r="B8" s="258">
        <v>5967</v>
      </c>
      <c r="C8" s="255" t="s">
        <v>39</v>
      </c>
      <c r="D8" s="255" t="s">
        <v>39</v>
      </c>
      <c r="E8" s="264">
        <v>34.799999999999997</v>
      </c>
    </row>
    <row r="9" spans="1:5" ht="31.5" customHeight="1" x14ac:dyDescent="0.2">
      <c r="A9" s="80" t="s">
        <v>30</v>
      </c>
      <c r="B9" s="263">
        <v>2942</v>
      </c>
      <c r="C9" s="255" t="s">
        <v>39</v>
      </c>
      <c r="D9" s="255" t="s">
        <v>39</v>
      </c>
      <c r="E9" s="264">
        <v>36.200000000000003</v>
      </c>
    </row>
    <row r="10" spans="1:5" ht="31.5" customHeight="1" x14ac:dyDescent="0.2">
      <c r="A10" s="80" t="s">
        <v>205</v>
      </c>
      <c r="B10" s="263">
        <v>2363</v>
      </c>
      <c r="C10" s="255" t="s">
        <v>39</v>
      </c>
      <c r="D10" s="255" t="s">
        <v>39</v>
      </c>
      <c r="E10" s="264">
        <v>54.1</v>
      </c>
    </row>
    <row r="11" spans="1:5" ht="43.5" customHeight="1" x14ac:dyDescent="0.2">
      <c r="A11" s="80" t="s">
        <v>218</v>
      </c>
      <c r="B11" s="258" t="s">
        <v>39</v>
      </c>
      <c r="C11" s="265" t="s">
        <v>206</v>
      </c>
      <c r="D11" s="255" t="s">
        <v>39</v>
      </c>
      <c r="E11" s="266" t="s">
        <v>207</v>
      </c>
    </row>
    <row r="12" spans="1:5" ht="31.5" customHeight="1" x14ac:dyDescent="0.2">
      <c r="A12" s="80" t="s">
        <v>34</v>
      </c>
      <c r="B12" s="258" t="s">
        <v>39</v>
      </c>
      <c r="C12" s="255" t="s">
        <v>39</v>
      </c>
      <c r="D12" s="267">
        <v>15810</v>
      </c>
      <c r="E12" s="264">
        <v>110.2</v>
      </c>
    </row>
    <row r="13" spans="1:5" ht="31.5" customHeight="1" x14ac:dyDescent="0.2">
      <c r="A13" s="80" t="s">
        <v>35</v>
      </c>
      <c r="B13" s="258" t="s">
        <v>39</v>
      </c>
      <c r="C13" s="255" t="s">
        <v>39</v>
      </c>
      <c r="D13" s="267">
        <v>11562</v>
      </c>
      <c r="E13" s="264">
        <v>101.9</v>
      </c>
    </row>
    <row r="14" spans="1:5" ht="31.5" customHeight="1" x14ac:dyDescent="0.2">
      <c r="A14" s="80" t="s">
        <v>32</v>
      </c>
      <c r="B14" s="263">
        <v>3687</v>
      </c>
      <c r="C14" s="255" t="s">
        <v>39</v>
      </c>
      <c r="D14" s="258" t="s">
        <v>39</v>
      </c>
      <c r="E14" s="264">
        <v>33</v>
      </c>
    </row>
    <row r="15" spans="1:5" ht="40.5" customHeight="1" x14ac:dyDescent="0.2">
      <c r="A15" s="127" t="s">
        <v>16</v>
      </c>
      <c r="B15" s="245">
        <f>SUM(B4:B14)</f>
        <v>41590</v>
      </c>
      <c r="C15" s="268" t="s">
        <v>206</v>
      </c>
      <c r="D15" s="269">
        <v>12661</v>
      </c>
      <c r="E15" s="270" t="s">
        <v>208</v>
      </c>
    </row>
    <row r="16" spans="1:5" x14ac:dyDescent="0.2">
      <c r="A16" s="128" t="s">
        <v>210</v>
      </c>
    </row>
  </sheetData>
  <mergeCells count="1">
    <mergeCell ref="A1:E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O12"/>
  <sheetViews>
    <sheetView showGridLines="0" workbookViewId="0">
      <selection sqref="A1:N1"/>
    </sheetView>
  </sheetViews>
  <sheetFormatPr defaultRowHeight="12.75" x14ac:dyDescent="0.2"/>
  <cols>
    <col min="1" max="1" width="15.5703125" customWidth="1"/>
    <col min="11" max="11" width="10.140625" bestFit="1" customWidth="1"/>
    <col min="14" max="15" width="12.85546875" bestFit="1" customWidth="1"/>
  </cols>
  <sheetData>
    <row r="1" spans="1:15" ht="18.75" x14ac:dyDescent="0.2">
      <c r="A1" s="274" t="s">
        <v>42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6" t="s">
        <v>10</v>
      </c>
    </row>
    <row r="2" spans="1:15" ht="4.5" customHeight="1" x14ac:dyDescent="0.2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9"/>
    </row>
    <row r="3" spans="1:15" ht="50.25" customHeight="1" x14ac:dyDescent="0.2">
      <c r="A3" s="30" t="s">
        <v>17</v>
      </c>
      <c r="B3" s="31" t="s">
        <v>27</v>
      </c>
      <c r="C3" s="31" t="s">
        <v>58</v>
      </c>
      <c r="D3" s="31" t="s">
        <v>28</v>
      </c>
      <c r="E3" s="31" t="s">
        <v>29</v>
      </c>
      <c r="F3" s="31" t="s">
        <v>30</v>
      </c>
      <c r="G3" s="31" t="s">
        <v>31</v>
      </c>
      <c r="H3" s="31" t="s">
        <v>32</v>
      </c>
      <c r="I3" s="31" t="s">
        <v>33</v>
      </c>
      <c r="J3" s="31" t="s">
        <v>34</v>
      </c>
      <c r="K3" s="31" t="s">
        <v>35</v>
      </c>
      <c r="L3" s="31" t="s">
        <v>36</v>
      </c>
      <c r="M3" s="31" t="s">
        <v>37</v>
      </c>
      <c r="N3" s="31" t="s">
        <v>38</v>
      </c>
      <c r="O3" s="32" t="s">
        <v>16</v>
      </c>
    </row>
    <row r="4" spans="1:15" ht="31.5" customHeight="1" x14ac:dyDescent="0.2">
      <c r="A4" s="43" t="s">
        <v>0</v>
      </c>
      <c r="B4" s="140">
        <v>3519458</v>
      </c>
      <c r="C4" s="141">
        <v>8652323</v>
      </c>
      <c r="D4" s="140">
        <v>1763542</v>
      </c>
      <c r="E4" s="140">
        <v>4550652</v>
      </c>
      <c r="F4" s="140" t="s">
        <v>39</v>
      </c>
      <c r="G4" s="140" t="s">
        <v>39</v>
      </c>
      <c r="H4" s="140" t="s">
        <v>39</v>
      </c>
      <c r="I4" s="140" t="s">
        <v>39</v>
      </c>
      <c r="J4" s="140" t="s">
        <v>39</v>
      </c>
      <c r="K4" s="140" t="s">
        <v>39</v>
      </c>
      <c r="L4" s="140" t="s">
        <v>39</v>
      </c>
      <c r="M4" s="140" t="s">
        <v>39</v>
      </c>
      <c r="N4" s="33">
        <v>7668194</v>
      </c>
      <c r="O4" s="25">
        <f>B4+C4+D4+E4+N4</f>
        <v>26154169</v>
      </c>
    </row>
    <row r="5" spans="1:15" ht="31.5" customHeight="1" x14ac:dyDescent="0.2">
      <c r="A5" s="43" t="s">
        <v>25</v>
      </c>
      <c r="B5" s="140" t="s">
        <v>39</v>
      </c>
      <c r="C5" s="141" t="s">
        <v>39</v>
      </c>
      <c r="D5" s="140" t="s">
        <v>39</v>
      </c>
      <c r="E5" s="140" t="s">
        <v>39</v>
      </c>
      <c r="F5" s="140">
        <v>7034048</v>
      </c>
      <c r="G5" s="140">
        <v>1636822</v>
      </c>
      <c r="H5" s="140">
        <v>3942516</v>
      </c>
      <c r="I5" s="140" t="s">
        <v>39</v>
      </c>
      <c r="J5" s="140" t="s">
        <v>39</v>
      </c>
      <c r="K5" s="140" t="s">
        <v>39</v>
      </c>
      <c r="L5" s="140" t="s">
        <v>39</v>
      </c>
      <c r="M5" s="140" t="s">
        <v>39</v>
      </c>
      <c r="N5" s="33">
        <v>578828</v>
      </c>
      <c r="O5" s="25">
        <f>SUM(F5+G5+H5+N5)</f>
        <v>13192214</v>
      </c>
    </row>
    <row r="6" spans="1:15" ht="31.5" customHeight="1" x14ac:dyDescent="0.2">
      <c r="A6" s="43" t="s">
        <v>5</v>
      </c>
      <c r="B6" s="140" t="s">
        <v>39</v>
      </c>
      <c r="C6" s="141" t="s">
        <v>39</v>
      </c>
      <c r="D6" s="140" t="s">
        <v>39</v>
      </c>
      <c r="E6" s="140" t="s">
        <v>39</v>
      </c>
      <c r="F6" s="140" t="s">
        <v>39</v>
      </c>
      <c r="G6" s="140" t="s">
        <v>39</v>
      </c>
      <c r="H6" s="140" t="s">
        <v>39</v>
      </c>
      <c r="I6" s="140">
        <v>518812</v>
      </c>
      <c r="J6" s="140" t="s">
        <v>39</v>
      </c>
      <c r="K6" s="140" t="s">
        <v>39</v>
      </c>
      <c r="L6" s="140" t="s">
        <v>39</v>
      </c>
      <c r="M6" s="140" t="s">
        <v>39</v>
      </c>
      <c r="N6" s="33">
        <v>9947659</v>
      </c>
      <c r="O6" s="25">
        <f>I6+N6</f>
        <v>10466471</v>
      </c>
    </row>
    <row r="7" spans="1:15" ht="31.5" customHeight="1" x14ac:dyDescent="0.2">
      <c r="A7" s="43" t="s">
        <v>20</v>
      </c>
      <c r="B7" s="140" t="s">
        <v>39</v>
      </c>
      <c r="C7" s="141" t="s">
        <v>39</v>
      </c>
      <c r="D7" s="140" t="s">
        <v>39</v>
      </c>
      <c r="E7" s="140" t="s">
        <v>39</v>
      </c>
      <c r="F7" s="140" t="s">
        <v>39</v>
      </c>
      <c r="G7" s="140" t="s">
        <v>39</v>
      </c>
      <c r="H7" s="140" t="s">
        <v>39</v>
      </c>
      <c r="I7" s="140" t="s">
        <v>39</v>
      </c>
      <c r="J7" s="140">
        <v>3993626</v>
      </c>
      <c r="K7" s="140">
        <v>23670585</v>
      </c>
      <c r="L7" s="140" t="s">
        <v>39</v>
      </c>
      <c r="M7" s="140" t="s">
        <v>39</v>
      </c>
      <c r="N7" s="33">
        <v>23950628</v>
      </c>
      <c r="O7" s="25">
        <f>SUM(J7+K7+N7)</f>
        <v>51614839</v>
      </c>
    </row>
    <row r="8" spans="1:15" ht="31.5" customHeight="1" x14ac:dyDescent="0.2">
      <c r="A8" s="43" t="s">
        <v>15</v>
      </c>
      <c r="B8" s="140" t="s">
        <v>39</v>
      </c>
      <c r="C8" s="141" t="s">
        <v>39</v>
      </c>
      <c r="D8" s="140" t="s">
        <v>39</v>
      </c>
      <c r="E8" s="140" t="s">
        <v>39</v>
      </c>
      <c r="F8" s="140" t="s">
        <v>39</v>
      </c>
      <c r="G8" s="140" t="s">
        <v>39</v>
      </c>
      <c r="H8" s="140" t="s">
        <v>39</v>
      </c>
      <c r="I8" s="140" t="s">
        <v>39</v>
      </c>
      <c r="J8" s="140" t="s">
        <v>39</v>
      </c>
      <c r="K8" s="140" t="s">
        <v>39</v>
      </c>
      <c r="L8" s="140">
        <v>1010368</v>
      </c>
      <c r="M8" s="140" t="s">
        <v>39</v>
      </c>
      <c r="N8" s="33">
        <v>7585352</v>
      </c>
      <c r="O8" s="25">
        <f>SUM(L8+N8)</f>
        <v>8595720</v>
      </c>
    </row>
    <row r="9" spans="1:15" ht="31.5" customHeight="1" x14ac:dyDescent="0.2">
      <c r="A9" s="43" t="s">
        <v>40</v>
      </c>
      <c r="B9" s="140" t="s">
        <v>39</v>
      </c>
      <c r="C9" s="141" t="s">
        <v>39</v>
      </c>
      <c r="D9" s="140" t="s">
        <v>39</v>
      </c>
      <c r="E9" s="140" t="s">
        <v>39</v>
      </c>
      <c r="F9" s="140" t="s">
        <v>39</v>
      </c>
      <c r="G9" s="140" t="s">
        <v>39</v>
      </c>
      <c r="H9" s="140" t="s">
        <v>39</v>
      </c>
      <c r="I9" s="140" t="s">
        <v>39</v>
      </c>
      <c r="J9" s="140" t="s">
        <v>39</v>
      </c>
      <c r="K9" s="140" t="s">
        <v>39</v>
      </c>
      <c r="L9" s="140" t="s">
        <v>39</v>
      </c>
      <c r="M9" s="140">
        <v>497949</v>
      </c>
      <c r="N9" s="33">
        <v>3159990</v>
      </c>
      <c r="O9" s="25">
        <v>3657939</v>
      </c>
    </row>
    <row r="10" spans="1:15" ht="31.5" customHeight="1" x14ac:dyDescent="0.2">
      <c r="A10" s="43" t="s">
        <v>6</v>
      </c>
      <c r="B10" s="140" t="s">
        <v>39</v>
      </c>
      <c r="C10" s="140" t="s">
        <v>39</v>
      </c>
      <c r="D10" s="140" t="s">
        <v>39</v>
      </c>
      <c r="E10" s="140" t="s">
        <v>39</v>
      </c>
      <c r="F10" s="140" t="s">
        <v>39</v>
      </c>
      <c r="G10" s="140" t="s">
        <v>39</v>
      </c>
      <c r="H10" s="140" t="s">
        <v>39</v>
      </c>
      <c r="I10" s="140" t="s">
        <v>39</v>
      </c>
      <c r="J10" s="140" t="s">
        <v>39</v>
      </c>
      <c r="K10" s="140" t="s">
        <v>39</v>
      </c>
      <c r="L10" s="140" t="s">
        <v>39</v>
      </c>
      <c r="M10" s="140" t="s">
        <v>39</v>
      </c>
      <c r="N10" s="34">
        <v>147826962</v>
      </c>
      <c r="O10" s="25">
        <v>147826962</v>
      </c>
    </row>
    <row r="11" spans="1:15" ht="31.5" customHeight="1" x14ac:dyDescent="0.2">
      <c r="A11" s="100" t="s">
        <v>16</v>
      </c>
      <c r="B11" s="142">
        <f t="shared" ref="B11:M11" si="0">SUM(B4:B10)</f>
        <v>3519458</v>
      </c>
      <c r="C11" s="142">
        <f t="shared" si="0"/>
        <v>8652323</v>
      </c>
      <c r="D11" s="142">
        <f t="shared" si="0"/>
        <v>1763542</v>
      </c>
      <c r="E11" s="142">
        <f t="shared" si="0"/>
        <v>4550652</v>
      </c>
      <c r="F11" s="142">
        <f t="shared" si="0"/>
        <v>7034048</v>
      </c>
      <c r="G11" s="142">
        <f t="shared" si="0"/>
        <v>1636822</v>
      </c>
      <c r="H11" s="142">
        <f t="shared" si="0"/>
        <v>3942516</v>
      </c>
      <c r="I11" s="142">
        <f t="shared" si="0"/>
        <v>518812</v>
      </c>
      <c r="J11" s="142">
        <f t="shared" si="0"/>
        <v>3993626</v>
      </c>
      <c r="K11" s="142">
        <f t="shared" si="0"/>
        <v>23670585</v>
      </c>
      <c r="L11" s="142">
        <f t="shared" si="0"/>
        <v>1010368</v>
      </c>
      <c r="M11" s="142">
        <f t="shared" si="0"/>
        <v>497949</v>
      </c>
      <c r="N11" s="142">
        <f>SUM(N4:N10)</f>
        <v>200717613</v>
      </c>
      <c r="O11" s="143">
        <f>SUM(O4:O10)</f>
        <v>261508314</v>
      </c>
    </row>
    <row r="12" spans="1:15" x14ac:dyDescent="0.2">
      <c r="A12" s="275" t="s">
        <v>41</v>
      </c>
      <c r="B12" s="275"/>
      <c r="C12" s="275"/>
      <c r="D12" s="275"/>
      <c r="E12" s="275"/>
      <c r="F12" s="275"/>
      <c r="G12" s="275"/>
      <c r="H12" s="275"/>
      <c r="I12" s="275"/>
      <c r="J12" s="275"/>
      <c r="K12" s="275"/>
      <c r="L12" s="275"/>
      <c r="M12" s="275"/>
      <c r="N12" s="275"/>
      <c r="O12" s="275"/>
    </row>
  </sheetData>
  <mergeCells count="2">
    <mergeCell ref="A1:N1"/>
    <mergeCell ref="A12:O1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H14"/>
  <sheetViews>
    <sheetView workbookViewId="0">
      <selection sqref="A1:G1"/>
    </sheetView>
  </sheetViews>
  <sheetFormatPr defaultRowHeight="12.75" x14ac:dyDescent="0.2"/>
  <cols>
    <col min="1" max="1" width="23.7109375" customWidth="1"/>
    <col min="2" max="2" width="15.5703125" customWidth="1"/>
    <col min="3" max="8" width="15.85546875" customWidth="1"/>
  </cols>
  <sheetData>
    <row r="1" spans="1:8" ht="18" customHeight="1" x14ac:dyDescent="0.25">
      <c r="A1" s="278" t="s">
        <v>43</v>
      </c>
      <c r="B1" s="278"/>
      <c r="C1" s="278"/>
      <c r="D1" s="278"/>
      <c r="E1" s="278"/>
      <c r="F1" s="278"/>
      <c r="G1" s="278"/>
      <c r="H1" s="36" t="s">
        <v>44</v>
      </c>
    </row>
    <row r="2" spans="1:8" ht="4.5" customHeight="1" x14ac:dyDescent="0.2">
      <c r="B2" s="4"/>
      <c r="D2" s="4"/>
      <c r="H2" s="37"/>
    </row>
    <row r="3" spans="1:8" ht="15" customHeight="1" x14ac:dyDescent="0.2">
      <c r="A3" s="279" t="s">
        <v>45</v>
      </c>
      <c r="B3" s="281" t="s">
        <v>46</v>
      </c>
      <c r="C3" s="283" t="s">
        <v>47</v>
      </c>
      <c r="D3" s="281" t="s">
        <v>48</v>
      </c>
      <c r="E3" s="285" t="s">
        <v>49</v>
      </c>
      <c r="F3" s="286"/>
      <c r="G3" s="287"/>
      <c r="H3" s="276" t="s">
        <v>50</v>
      </c>
    </row>
    <row r="4" spans="1:8" ht="52.5" customHeight="1" x14ac:dyDescent="0.2">
      <c r="A4" s="280"/>
      <c r="B4" s="282"/>
      <c r="C4" s="284"/>
      <c r="D4" s="282"/>
      <c r="E4" s="38" t="s">
        <v>51</v>
      </c>
      <c r="F4" s="38" t="s">
        <v>52</v>
      </c>
      <c r="G4" s="38" t="s">
        <v>53</v>
      </c>
      <c r="H4" s="277"/>
    </row>
    <row r="5" spans="1:8" ht="31.5" customHeight="1" x14ac:dyDescent="0.2">
      <c r="A5" s="39" t="s">
        <v>0</v>
      </c>
      <c r="B5" s="198">
        <v>22899287</v>
      </c>
      <c r="C5" s="199">
        <v>8886455</v>
      </c>
      <c r="D5" s="198">
        <v>23198537</v>
      </c>
      <c r="E5" s="200">
        <v>6838548</v>
      </c>
      <c r="F5" s="201">
        <v>9784072</v>
      </c>
      <c r="G5" s="201">
        <f t="shared" ref="G5:G13" si="0">SUM(D5-E5-F5)</f>
        <v>6575917</v>
      </c>
      <c r="H5" s="202">
        <f t="shared" ref="H5:H13" si="1">SUM(B5-D5)</f>
        <v>-299250</v>
      </c>
    </row>
    <row r="6" spans="1:8" ht="31.5" customHeight="1" x14ac:dyDescent="0.2">
      <c r="A6" s="39" t="s">
        <v>25</v>
      </c>
      <c r="B6" s="198">
        <v>12978630</v>
      </c>
      <c r="C6" s="199">
        <v>2357478</v>
      </c>
      <c r="D6" s="198">
        <v>13010144</v>
      </c>
      <c r="E6" s="200">
        <v>4093694</v>
      </c>
      <c r="F6" s="199">
        <v>7113828</v>
      </c>
      <c r="G6" s="199">
        <f t="shared" si="0"/>
        <v>1802622</v>
      </c>
      <c r="H6" s="202">
        <f t="shared" si="1"/>
        <v>-31514</v>
      </c>
    </row>
    <row r="7" spans="1:8" ht="31.5" customHeight="1" x14ac:dyDescent="0.2">
      <c r="A7" s="39" t="s">
        <v>5</v>
      </c>
      <c r="B7" s="198">
        <v>10925135</v>
      </c>
      <c r="C7" s="199">
        <v>9986134</v>
      </c>
      <c r="D7" s="198">
        <v>9093824</v>
      </c>
      <c r="E7" s="200">
        <v>5796034</v>
      </c>
      <c r="F7" s="199">
        <v>1417193</v>
      </c>
      <c r="G7" s="199">
        <f t="shared" si="0"/>
        <v>1880597</v>
      </c>
      <c r="H7" s="202">
        <f t="shared" si="1"/>
        <v>1831311</v>
      </c>
    </row>
    <row r="8" spans="1:8" ht="31.5" customHeight="1" x14ac:dyDescent="0.2">
      <c r="A8" s="39" t="s">
        <v>12</v>
      </c>
      <c r="B8" s="198">
        <v>40307467</v>
      </c>
      <c r="C8" s="199">
        <v>35309902</v>
      </c>
      <c r="D8" s="198">
        <v>35379127</v>
      </c>
      <c r="E8" s="200">
        <v>17191222</v>
      </c>
      <c r="F8" s="199">
        <v>6750793</v>
      </c>
      <c r="G8" s="199">
        <f t="shared" si="0"/>
        <v>11437112</v>
      </c>
      <c r="H8" s="202">
        <f t="shared" si="1"/>
        <v>4928340</v>
      </c>
    </row>
    <row r="9" spans="1:8" ht="31.5" customHeight="1" x14ac:dyDescent="0.2">
      <c r="A9" s="39" t="s">
        <v>20</v>
      </c>
      <c r="B9" s="198">
        <v>50625427</v>
      </c>
      <c r="C9" s="199">
        <v>41636830</v>
      </c>
      <c r="D9" s="198">
        <v>45726663</v>
      </c>
      <c r="E9" s="200">
        <v>27745884</v>
      </c>
      <c r="F9" s="199">
        <v>7216896</v>
      </c>
      <c r="G9" s="199">
        <f t="shared" si="0"/>
        <v>10763883</v>
      </c>
      <c r="H9" s="202">
        <f t="shared" si="1"/>
        <v>4898764</v>
      </c>
    </row>
    <row r="10" spans="1:8" ht="31.5" customHeight="1" x14ac:dyDescent="0.2">
      <c r="A10" s="39" t="s">
        <v>13</v>
      </c>
      <c r="B10" s="198">
        <v>28672520</v>
      </c>
      <c r="C10" s="199">
        <v>26905763</v>
      </c>
      <c r="D10" s="198">
        <v>24747260</v>
      </c>
      <c r="E10" s="200">
        <v>16466478</v>
      </c>
      <c r="F10" s="199">
        <v>4795545</v>
      </c>
      <c r="G10" s="199">
        <f t="shared" si="0"/>
        <v>3485237</v>
      </c>
      <c r="H10" s="202">
        <f t="shared" si="1"/>
        <v>3925260</v>
      </c>
    </row>
    <row r="11" spans="1:8" ht="31.5" customHeight="1" x14ac:dyDescent="0.2">
      <c r="A11" s="39" t="s">
        <v>14</v>
      </c>
      <c r="B11" s="198">
        <v>78112911</v>
      </c>
      <c r="C11" s="199">
        <v>73390925</v>
      </c>
      <c r="D11" s="198">
        <v>73144869</v>
      </c>
      <c r="E11" s="200">
        <v>47819355</v>
      </c>
      <c r="F11" s="199">
        <v>8890846</v>
      </c>
      <c r="G11" s="199">
        <f t="shared" si="0"/>
        <v>16434668</v>
      </c>
      <c r="H11" s="202">
        <f t="shared" si="1"/>
        <v>4968042</v>
      </c>
    </row>
    <row r="12" spans="1:8" ht="31.5" customHeight="1" x14ac:dyDescent="0.2">
      <c r="A12" s="39" t="s">
        <v>15</v>
      </c>
      <c r="B12" s="198">
        <v>1058755</v>
      </c>
      <c r="C12" s="199">
        <v>503379</v>
      </c>
      <c r="D12" s="198">
        <v>946144</v>
      </c>
      <c r="E12" s="200">
        <v>380916</v>
      </c>
      <c r="F12" s="199">
        <v>499648</v>
      </c>
      <c r="G12" s="199">
        <f t="shared" si="0"/>
        <v>65580</v>
      </c>
      <c r="H12" s="202">
        <f t="shared" si="1"/>
        <v>112611</v>
      </c>
    </row>
    <row r="13" spans="1:8" ht="31.5" customHeight="1" x14ac:dyDescent="0.2">
      <c r="A13" s="40" t="s">
        <v>54</v>
      </c>
      <c r="B13" s="203">
        <v>3254591</v>
      </c>
      <c r="C13" s="204">
        <v>985455</v>
      </c>
      <c r="D13" s="203">
        <v>3234783</v>
      </c>
      <c r="E13" s="205">
        <v>1161569</v>
      </c>
      <c r="F13" s="204">
        <v>1810990</v>
      </c>
      <c r="G13" s="204">
        <f t="shared" si="0"/>
        <v>262224</v>
      </c>
      <c r="H13" s="206">
        <f t="shared" si="1"/>
        <v>19808</v>
      </c>
    </row>
    <row r="14" spans="1:8" ht="31.5" customHeight="1" x14ac:dyDescent="0.2">
      <c r="A14" s="101" t="s">
        <v>16</v>
      </c>
      <c r="B14" s="207">
        <f t="shared" ref="B14:H14" si="2">SUM(B5:B13)</f>
        <v>248834723</v>
      </c>
      <c r="C14" s="207">
        <f t="shared" si="2"/>
        <v>199962321</v>
      </c>
      <c r="D14" s="207">
        <f t="shared" si="2"/>
        <v>228481351</v>
      </c>
      <c r="E14" s="208">
        <f t="shared" si="2"/>
        <v>127493700</v>
      </c>
      <c r="F14" s="207">
        <f t="shared" si="2"/>
        <v>48279811</v>
      </c>
      <c r="G14" s="207">
        <f t="shared" si="2"/>
        <v>52707840</v>
      </c>
      <c r="H14" s="209">
        <f t="shared" si="2"/>
        <v>20353372</v>
      </c>
    </row>
  </sheetData>
  <mergeCells count="7">
    <mergeCell ref="H3:H4"/>
    <mergeCell ref="A1:G1"/>
    <mergeCell ref="A3:A4"/>
    <mergeCell ref="B3:B4"/>
    <mergeCell ref="C3:C4"/>
    <mergeCell ref="D3:D4"/>
    <mergeCell ref="E3:G3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H17"/>
  <sheetViews>
    <sheetView showGridLines="0" workbookViewId="0">
      <selection sqref="A1:G1"/>
    </sheetView>
  </sheetViews>
  <sheetFormatPr defaultRowHeight="12.75" x14ac:dyDescent="0.2"/>
  <cols>
    <col min="1" max="1" width="25.5703125" customWidth="1"/>
    <col min="2" max="6" width="17.140625" customWidth="1"/>
    <col min="7" max="7" width="15.5703125" customWidth="1"/>
    <col min="8" max="8" width="17.85546875" customWidth="1"/>
  </cols>
  <sheetData>
    <row r="1" spans="1:8" ht="18" customHeight="1" x14ac:dyDescent="0.25">
      <c r="A1" s="278" t="s">
        <v>55</v>
      </c>
      <c r="B1" s="278"/>
      <c r="C1" s="278"/>
      <c r="D1" s="278"/>
      <c r="E1" s="278"/>
      <c r="F1" s="278"/>
      <c r="G1" s="278"/>
      <c r="H1" s="45" t="s">
        <v>44</v>
      </c>
    </row>
    <row r="2" spans="1:8" ht="4.5" customHeight="1" x14ac:dyDescent="0.2">
      <c r="B2" s="4"/>
      <c r="C2" s="41"/>
      <c r="D2" s="4"/>
      <c r="E2" s="41"/>
      <c r="F2" s="41"/>
      <c r="G2" s="41"/>
      <c r="H2" s="42"/>
    </row>
    <row r="3" spans="1:8" x14ac:dyDescent="0.2">
      <c r="A3" s="290" t="s">
        <v>56</v>
      </c>
      <c r="B3" s="281" t="s">
        <v>46</v>
      </c>
      <c r="C3" s="283" t="s">
        <v>57</v>
      </c>
      <c r="D3" s="281" t="s">
        <v>48</v>
      </c>
      <c r="E3" s="294" t="s">
        <v>49</v>
      </c>
      <c r="F3" s="294"/>
      <c r="G3" s="294"/>
      <c r="H3" s="288" t="s">
        <v>64</v>
      </c>
    </row>
    <row r="4" spans="1:8" ht="38.25" x14ac:dyDescent="0.2">
      <c r="A4" s="291"/>
      <c r="B4" s="292"/>
      <c r="C4" s="293"/>
      <c r="D4" s="292"/>
      <c r="E4" s="38" t="s">
        <v>51</v>
      </c>
      <c r="F4" s="38" t="s">
        <v>52</v>
      </c>
      <c r="G4" s="44" t="s">
        <v>53</v>
      </c>
      <c r="H4" s="289"/>
    </row>
    <row r="5" spans="1:8" ht="31.5" customHeight="1" x14ac:dyDescent="0.2">
      <c r="A5" s="43" t="s">
        <v>27</v>
      </c>
      <c r="B5" s="198">
        <v>3128205</v>
      </c>
      <c r="C5" s="210">
        <v>1063512</v>
      </c>
      <c r="D5" s="198">
        <v>3415166</v>
      </c>
      <c r="E5" s="210">
        <v>1454874</v>
      </c>
      <c r="F5" s="210">
        <v>1281499</v>
      </c>
      <c r="G5" s="210">
        <f t="shared" ref="G5:G16" si="0">SUM(D5-E5-F5)</f>
        <v>678793</v>
      </c>
      <c r="H5" s="211">
        <f t="shared" ref="H5:H16" si="1">SUM(B5-D5)</f>
        <v>-286961</v>
      </c>
    </row>
    <row r="6" spans="1:8" ht="31.5" customHeight="1" x14ac:dyDescent="0.2">
      <c r="A6" s="43" t="s">
        <v>58</v>
      </c>
      <c r="B6" s="198">
        <v>6824808</v>
      </c>
      <c r="C6" s="210">
        <v>726686</v>
      </c>
      <c r="D6" s="198">
        <v>7065727</v>
      </c>
      <c r="E6" s="210">
        <v>2118093</v>
      </c>
      <c r="F6" s="210">
        <v>3840398</v>
      </c>
      <c r="G6" s="210">
        <f t="shared" si="0"/>
        <v>1107236</v>
      </c>
      <c r="H6" s="211">
        <f t="shared" si="1"/>
        <v>-240919</v>
      </c>
    </row>
    <row r="7" spans="1:8" ht="31.5" customHeight="1" x14ac:dyDescent="0.2">
      <c r="A7" s="43" t="s">
        <v>28</v>
      </c>
      <c r="B7" s="198">
        <v>1654269</v>
      </c>
      <c r="C7" s="210">
        <v>308389</v>
      </c>
      <c r="D7" s="198">
        <v>1738882</v>
      </c>
      <c r="E7" s="210">
        <v>618716</v>
      </c>
      <c r="F7" s="210">
        <v>1111183</v>
      </c>
      <c r="G7" s="210">
        <f t="shared" si="0"/>
        <v>8983</v>
      </c>
      <c r="H7" s="211">
        <f t="shared" si="1"/>
        <v>-84613</v>
      </c>
    </row>
    <row r="8" spans="1:8" ht="31.5" customHeight="1" x14ac:dyDescent="0.2">
      <c r="A8" s="43" t="s">
        <v>29</v>
      </c>
      <c r="B8" s="198">
        <v>4255796</v>
      </c>
      <c r="C8" s="210">
        <v>142087</v>
      </c>
      <c r="D8" s="198">
        <v>4302276</v>
      </c>
      <c r="E8" s="210">
        <v>1125083</v>
      </c>
      <c r="F8" s="210">
        <v>2833993</v>
      </c>
      <c r="G8" s="210">
        <f t="shared" si="0"/>
        <v>343200</v>
      </c>
      <c r="H8" s="211">
        <f t="shared" si="1"/>
        <v>-46480</v>
      </c>
    </row>
    <row r="9" spans="1:8" ht="31.5" customHeight="1" x14ac:dyDescent="0.2">
      <c r="A9" s="43" t="s">
        <v>30</v>
      </c>
      <c r="B9" s="198">
        <v>6511103</v>
      </c>
      <c r="C9" s="210">
        <v>1082979</v>
      </c>
      <c r="D9" s="198">
        <v>6541207</v>
      </c>
      <c r="E9" s="210">
        <v>1561340</v>
      </c>
      <c r="F9" s="210">
        <v>3844867</v>
      </c>
      <c r="G9" s="210">
        <f t="shared" si="0"/>
        <v>1135000</v>
      </c>
      <c r="H9" s="211">
        <f t="shared" si="1"/>
        <v>-30104</v>
      </c>
    </row>
    <row r="10" spans="1:8" ht="31.5" customHeight="1" x14ac:dyDescent="0.2">
      <c r="A10" s="43" t="s">
        <v>31</v>
      </c>
      <c r="B10" s="198">
        <v>1565423</v>
      </c>
      <c r="C10" s="210">
        <v>179091</v>
      </c>
      <c r="D10" s="198">
        <v>1614072</v>
      </c>
      <c r="E10" s="210">
        <v>396971</v>
      </c>
      <c r="F10" s="210">
        <v>1104589</v>
      </c>
      <c r="G10" s="210">
        <f t="shared" si="0"/>
        <v>112512</v>
      </c>
      <c r="H10" s="211">
        <f t="shared" si="1"/>
        <v>-48649</v>
      </c>
    </row>
    <row r="11" spans="1:8" ht="31.5" customHeight="1" x14ac:dyDescent="0.2">
      <c r="A11" s="43" t="s">
        <v>59</v>
      </c>
      <c r="B11" s="198">
        <v>998455</v>
      </c>
      <c r="C11" s="210">
        <v>184649</v>
      </c>
      <c r="D11" s="198">
        <v>885246</v>
      </c>
      <c r="E11" s="210">
        <v>534731</v>
      </c>
      <c r="F11" s="210">
        <v>283161</v>
      </c>
      <c r="G11" s="210">
        <f t="shared" si="0"/>
        <v>67354</v>
      </c>
      <c r="H11" s="211">
        <f t="shared" si="1"/>
        <v>113209</v>
      </c>
    </row>
    <row r="12" spans="1:8" ht="31.5" customHeight="1" x14ac:dyDescent="0.2">
      <c r="A12" s="43" t="s">
        <v>32</v>
      </c>
      <c r="B12" s="198">
        <v>3299006</v>
      </c>
      <c r="C12" s="210">
        <v>726882</v>
      </c>
      <c r="D12" s="198">
        <v>3361950</v>
      </c>
      <c r="E12" s="210">
        <v>1343423</v>
      </c>
      <c r="F12" s="210">
        <v>1592894</v>
      </c>
      <c r="G12" s="210">
        <f t="shared" si="0"/>
        <v>425633</v>
      </c>
      <c r="H12" s="211">
        <f t="shared" si="1"/>
        <v>-62944</v>
      </c>
    </row>
    <row r="13" spans="1:8" ht="31.5" customHeight="1" x14ac:dyDescent="0.2">
      <c r="A13" s="43" t="s">
        <v>33</v>
      </c>
      <c r="B13" s="198">
        <v>509044</v>
      </c>
      <c r="C13" s="210">
        <v>175089</v>
      </c>
      <c r="D13" s="198">
        <v>506097</v>
      </c>
      <c r="E13" s="210">
        <v>248092</v>
      </c>
      <c r="F13" s="210">
        <v>209944</v>
      </c>
      <c r="G13" s="210">
        <f t="shared" si="0"/>
        <v>48061</v>
      </c>
      <c r="H13" s="211">
        <f t="shared" si="1"/>
        <v>2947</v>
      </c>
    </row>
    <row r="14" spans="1:8" ht="31.5" customHeight="1" x14ac:dyDescent="0.2">
      <c r="A14" s="43" t="s">
        <v>60</v>
      </c>
      <c r="B14" s="198">
        <v>4003262</v>
      </c>
      <c r="C14" s="210">
        <v>2736704</v>
      </c>
      <c r="D14" s="198">
        <v>3968020</v>
      </c>
      <c r="E14" s="210">
        <v>2091002</v>
      </c>
      <c r="F14" s="210">
        <v>1578119</v>
      </c>
      <c r="G14" s="210">
        <f t="shared" si="0"/>
        <v>298899</v>
      </c>
      <c r="H14" s="211">
        <f t="shared" si="1"/>
        <v>35242</v>
      </c>
    </row>
    <row r="15" spans="1:8" ht="31.5" customHeight="1" x14ac:dyDescent="0.2">
      <c r="A15" s="43" t="s">
        <v>61</v>
      </c>
      <c r="B15" s="198">
        <v>24185934</v>
      </c>
      <c r="C15" s="210">
        <v>17998746</v>
      </c>
      <c r="D15" s="198">
        <v>21733026</v>
      </c>
      <c r="E15" s="210">
        <v>10896931</v>
      </c>
      <c r="F15" s="210">
        <v>3764056</v>
      </c>
      <c r="G15" s="210">
        <f t="shared" si="0"/>
        <v>7072039</v>
      </c>
      <c r="H15" s="211">
        <f t="shared" si="1"/>
        <v>2452908</v>
      </c>
    </row>
    <row r="16" spans="1:8" ht="31.5" customHeight="1" x14ac:dyDescent="0.2">
      <c r="A16" s="43" t="s">
        <v>62</v>
      </c>
      <c r="B16" s="198">
        <v>191899418</v>
      </c>
      <c r="C16" s="210">
        <v>174637507</v>
      </c>
      <c r="D16" s="198">
        <v>173349682</v>
      </c>
      <c r="E16" s="210">
        <v>105104444</v>
      </c>
      <c r="F16" s="210">
        <v>26835108</v>
      </c>
      <c r="G16" s="210">
        <f t="shared" si="0"/>
        <v>41410130</v>
      </c>
      <c r="H16" s="211">
        <f t="shared" si="1"/>
        <v>18549736</v>
      </c>
    </row>
    <row r="17" spans="1:8" ht="31.5" customHeight="1" x14ac:dyDescent="0.2">
      <c r="A17" s="102" t="s">
        <v>63</v>
      </c>
      <c r="B17" s="212">
        <f t="shared" ref="B17:G17" si="2">SUM(B5:B16)</f>
        <v>248834723</v>
      </c>
      <c r="C17" s="212">
        <f t="shared" si="2"/>
        <v>199962321</v>
      </c>
      <c r="D17" s="212">
        <f t="shared" si="2"/>
        <v>228481351</v>
      </c>
      <c r="E17" s="212">
        <f t="shared" si="2"/>
        <v>127493700</v>
      </c>
      <c r="F17" s="212">
        <f t="shared" si="2"/>
        <v>48279811</v>
      </c>
      <c r="G17" s="212">
        <f t="shared" si="2"/>
        <v>52707840</v>
      </c>
      <c r="H17" s="213">
        <f>SUM(H5:H16)</f>
        <v>20353372</v>
      </c>
    </row>
  </sheetData>
  <mergeCells count="7">
    <mergeCell ref="H3:H4"/>
    <mergeCell ref="A1:G1"/>
    <mergeCell ref="A3:A4"/>
    <mergeCell ref="B3:B4"/>
    <mergeCell ref="C3:C4"/>
    <mergeCell ref="D3:D4"/>
    <mergeCell ref="E3:G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F15"/>
  <sheetViews>
    <sheetView showGridLines="0" workbookViewId="0">
      <selection sqref="A1:E1"/>
    </sheetView>
  </sheetViews>
  <sheetFormatPr defaultRowHeight="12.75" x14ac:dyDescent="0.2"/>
  <cols>
    <col min="1" max="1" width="31.85546875" customWidth="1"/>
    <col min="2" max="2" width="20" customWidth="1"/>
    <col min="3" max="3" width="20.5703125" customWidth="1"/>
    <col min="4" max="4" width="20.28515625" customWidth="1"/>
    <col min="5" max="5" width="19.5703125" customWidth="1"/>
    <col min="6" max="6" width="18.7109375" customWidth="1"/>
  </cols>
  <sheetData>
    <row r="1" spans="1:6" ht="18" customHeight="1" x14ac:dyDescent="0.25">
      <c r="A1" s="295" t="s">
        <v>65</v>
      </c>
      <c r="B1" s="295"/>
      <c r="C1" s="295"/>
      <c r="D1" s="295"/>
      <c r="E1" s="296"/>
      <c r="F1" s="48" t="s">
        <v>141</v>
      </c>
    </row>
    <row r="2" spans="1:6" ht="4.5" customHeight="1" x14ac:dyDescent="0.2">
      <c r="A2" s="49"/>
      <c r="B2" s="49"/>
      <c r="C2" s="49"/>
      <c r="D2" s="49"/>
      <c r="E2" s="49"/>
      <c r="F2" s="50"/>
    </row>
    <row r="3" spans="1:6" ht="75.75" customHeight="1" x14ac:dyDescent="0.2">
      <c r="A3" s="51" t="s">
        <v>17</v>
      </c>
      <c r="B3" s="38" t="s">
        <v>219</v>
      </c>
      <c r="C3" s="38" t="s">
        <v>220</v>
      </c>
      <c r="D3" s="38" t="s">
        <v>66</v>
      </c>
      <c r="E3" s="38" t="s">
        <v>71</v>
      </c>
      <c r="F3" s="44" t="s">
        <v>221</v>
      </c>
    </row>
    <row r="4" spans="1:6" ht="31.5" customHeight="1" x14ac:dyDescent="0.2">
      <c r="A4" s="39" t="s">
        <v>0</v>
      </c>
      <c r="B4" s="214">
        <v>19027370</v>
      </c>
      <c r="C4" s="214">
        <v>6903505</v>
      </c>
      <c r="D4" s="214">
        <v>12123866</v>
      </c>
      <c r="E4" s="215">
        <v>10</v>
      </c>
      <c r="F4" s="216" t="s">
        <v>67</v>
      </c>
    </row>
    <row r="5" spans="1:6" ht="31.5" customHeight="1" x14ac:dyDescent="0.2">
      <c r="A5" s="39" t="s">
        <v>25</v>
      </c>
      <c r="B5" s="214">
        <v>17958640</v>
      </c>
      <c r="C5" s="214">
        <v>6013622</v>
      </c>
      <c r="D5" s="214">
        <v>11945018</v>
      </c>
      <c r="E5" s="215">
        <v>9.9</v>
      </c>
      <c r="F5" s="217" t="s">
        <v>67</v>
      </c>
    </row>
    <row r="6" spans="1:6" ht="31.5" customHeight="1" x14ac:dyDescent="0.2">
      <c r="A6" s="39" t="s">
        <v>5</v>
      </c>
      <c r="B6" s="214">
        <v>11036804</v>
      </c>
      <c r="C6" s="214">
        <v>6591709</v>
      </c>
      <c r="D6" s="214">
        <v>4445095</v>
      </c>
      <c r="E6" s="215">
        <v>3.7</v>
      </c>
      <c r="F6" s="217" t="s">
        <v>67</v>
      </c>
    </row>
    <row r="7" spans="1:6" ht="31.5" customHeight="1" x14ac:dyDescent="0.2">
      <c r="A7" s="39" t="s">
        <v>12</v>
      </c>
      <c r="B7" s="214">
        <v>30187619</v>
      </c>
      <c r="C7" s="214">
        <v>16226199</v>
      </c>
      <c r="D7" s="214">
        <v>13961420</v>
      </c>
      <c r="E7" s="215">
        <v>11.5</v>
      </c>
      <c r="F7" s="217" t="s">
        <v>67</v>
      </c>
    </row>
    <row r="8" spans="1:6" ht="31.5" customHeight="1" x14ac:dyDescent="0.2">
      <c r="A8" s="39" t="s">
        <v>20</v>
      </c>
      <c r="B8" s="214">
        <v>61880392</v>
      </c>
      <c r="C8" s="214">
        <v>30856674</v>
      </c>
      <c r="D8" s="214">
        <v>31023719</v>
      </c>
      <c r="E8" s="215">
        <v>25.6</v>
      </c>
      <c r="F8" s="217" t="s">
        <v>67</v>
      </c>
    </row>
    <row r="9" spans="1:6" ht="31.5" customHeight="1" x14ac:dyDescent="0.2">
      <c r="A9" s="39" t="s">
        <v>13</v>
      </c>
      <c r="B9" s="214">
        <v>27202517</v>
      </c>
      <c r="C9" s="214">
        <v>14926558</v>
      </c>
      <c r="D9" s="214">
        <v>12275959</v>
      </c>
      <c r="E9" s="215">
        <v>10.1</v>
      </c>
      <c r="F9" s="217" t="s">
        <v>67</v>
      </c>
    </row>
    <row r="10" spans="1:6" ht="31.5" customHeight="1" x14ac:dyDescent="0.2">
      <c r="A10" s="39" t="s">
        <v>14</v>
      </c>
      <c r="B10" s="214">
        <v>67826358</v>
      </c>
      <c r="C10" s="214">
        <v>44913858</v>
      </c>
      <c r="D10" s="214">
        <v>22912499</v>
      </c>
      <c r="E10" s="215">
        <v>18.899999999999999</v>
      </c>
      <c r="F10" s="217" t="s">
        <v>67</v>
      </c>
    </row>
    <row r="11" spans="1:6" ht="31.5" customHeight="1" x14ac:dyDescent="0.2">
      <c r="A11" s="39" t="s">
        <v>15</v>
      </c>
      <c r="B11" s="214">
        <v>11127473</v>
      </c>
      <c r="C11" s="214">
        <v>1761605</v>
      </c>
      <c r="D11" s="214">
        <v>9365869</v>
      </c>
      <c r="E11" s="215">
        <v>7.7</v>
      </c>
      <c r="F11" s="217" t="s">
        <v>67</v>
      </c>
    </row>
    <row r="12" spans="1:6" ht="31.5" customHeight="1" x14ac:dyDescent="0.2">
      <c r="A12" s="39" t="s">
        <v>68</v>
      </c>
      <c r="B12" s="214">
        <v>4688059</v>
      </c>
      <c r="C12" s="214">
        <v>1541688</v>
      </c>
      <c r="D12" s="214">
        <v>3146370</v>
      </c>
      <c r="E12" s="215">
        <v>2.6</v>
      </c>
      <c r="F12" s="218" t="s">
        <v>67</v>
      </c>
    </row>
    <row r="13" spans="1:6" ht="31.5" customHeight="1" x14ac:dyDescent="0.2">
      <c r="A13" s="103" t="s">
        <v>16</v>
      </c>
      <c r="B13" s="219">
        <f>SUM(B4:B12)</f>
        <v>250935232</v>
      </c>
      <c r="C13" s="219">
        <f>SUM(C4:C12)</f>
        <v>129735418</v>
      </c>
      <c r="D13" s="219">
        <f>SUM(D4:D12)</f>
        <v>121199815</v>
      </c>
      <c r="E13" s="220">
        <f>SUM(E4:E12)</f>
        <v>99.999999999999986</v>
      </c>
      <c r="F13" s="213">
        <v>102390406.88785464</v>
      </c>
    </row>
    <row r="14" spans="1:6" x14ac:dyDescent="0.2">
      <c r="A14" s="46" t="s">
        <v>69</v>
      </c>
    </row>
    <row r="15" spans="1:6" x14ac:dyDescent="0.2">
      <c r="A15" s="47" t="s">
        <v>70</v>
      </c>
    </row>
  </sheetData>
  <mergeCells count="1">
    <mergeCell ref="A1:E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M24"/>
  <sheetViews>
    <sheetView showGridLines="0" workbookViewId="0">
      <selection sqref="A1:L1"/>
    </sheetView>
  </sheetViews>
  <sheetFormatPr defaultRowHeight="12.75" x14ac:dyDescent="0.2"/>
  <cols>
    <col min="2" max="2" width="16.5703125" customWidth="1"/>
    <col min="3" max="7" width="11.5703125" bestFit="1" customWidth="1"/>
    <col min="9" max="9" width="10.5703125" bestFit="1" customWidth="1"/>
    <col min="10" max="11" width="11.5703125" bestFit="1" customWidth="1"/>
    <col min="12" max="12" width="12.28515625" customWidth="1"/>
    <col min="13" max="13" width="27.85546875" customWidth="1"/>
  </cols>
  <sheetData>
    <row r="1" spans="1:13" ht="15.75" x14ac:dyDescent="0.25">
      <c r="A1" s="298" t="s">
        <v>72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77" t="s">
        <v>44</v>
      </c>
    </row>
    <row r="2" spans="1:13" ht="4.5" customHeight="1" x14ac:dyDescent="0.2">
      <c r="A2" s="53"/>
      <c r="B2" s="4"/>
      <c r="D2" s="3"/>
      <c r="E2" s="3"/>
      <c r="F2" s="3"/>
      <c r="H2" s="3"/>
      <c r="I2" s="41"/>
      <c r="L2" s="54"/>
      <c r="M2" s="52"/>
    </row>
    <row r="3" spans="1:13" ht="45" x14ac:dyDescent="0.2">
      <c r="A3" s="65" t="s">
        <v>73</v>
      </c>
      <c r="B3" s="67" t="s">
        <v>17</v>
      </c>
      <c r="C3" s="129" t="s">
        <v>74</v>
      </c>
      <c r="D3" s="66" t="s">
        <v>75</v>
      </c>
      <c r="E3" s="67" t="s">
        <v>76</v>
      </c>
      <c r="F3" s="67" t="s">
        <v>77</v>
      </c>
      <c r="G3" s="67" t="s">
        <v>78</v>
      </c>
      <c r="H3" s="67" t="s">
        <v>79</v>
      </c>
      <c r="I3" s="67" t="s">
        <v>80</v>
      </c>
      <c r="J3" s="67" t="s">
        <v>81</v>
      </c>
      <c r="K3" s="67" t="s">
        <v>82</v>
      </c>
      <c r="L3" s="66" t="s">
        <v>180</v>
      </c>
      <c r="M3" s="68" t="s">
        <v>113</v>
      </c>
    </row>
    <row r="4" spans="1:13" ht="24" customHeight="1" x14ac:dyDescent="0.2">
      <c r="A4" s="299" t="s">
        <v>83</v>
      </c>
      <c r="B4" s="69" t="s">
        <v>0</v>
      </c>
      <c r="C4" s="144">
        <v>22899287</v>
      </c>
      <c r="D4" s="145">
        <v>23198537</v>
      </c>
      <c r="E4" s="146">
        <v>19027370</v>
      </c>
      <c r="F4" s="146">
        <v>6903505</v>
      </c>
      <c r="G4" s="146">
        <v>12123866</v>
      </c>
      <c r="H4" s="146">
        <v>19196</v>
      </c>
      <c r="I4" s="146">
        <v>3496594</v>
      </c>
      <c r="J4" s="146">
        <v>955686</v>
      </c>
      <c r="K4" s="146">
        <v>1573201</v>
      </c>
      <c r="L4" s="145">
        <v>5125</v>
      </c>
      <c r="M4" s="61" t="s">
        <v>84</v>
      </c>
    </row>
    <row r="5" spans="1:13" ht="24" customHeight="1" x14ac:dyDescent="0.2">
      <c r="A5" s="300"/>
      <c r="B5" s="70" t="s">
        <v>25</v>
      </c>
      <c r="C5" s="147">
        <v>12978630</v>
      </c>
      <c r="D5" s="148">
        <v>13010144</v>
      </c>
      <c r="E5" s="149">
        <v>17958640</v>
      </c>
      <c r="F5" s="149">
        <v>6013622</v>
      </c>
      <c r="G5" s="149">
        <v>11945018</v>
      </c>
      <c r="H5" s="149">
        <v>13926</v>
      </c>
      <c r="I5" s="149">
        <v>953060</v>
      </c>
      <c r="J5" s="149">
        <v>1568605</v>
      </c>
      <c r="K5" s="149">
        <v>1457017</v>
      </c>
      <c r="L5" s="150">
        <v>5150</v>
      </c>
      <c r="M5" s="62" t="s">
        <v>85</v>
      </c>
    </row>
    <row r="6" spans="1:13" ht="24" customHeight="1" x14ac:dyDescent="0.2">
      <c r="A6" s="300"/>
      <c r="B6" s="70" t="s">
        <v>86</v>
      </c>
      <c r="C6" s="147">
        <v>5855651</v>
      </c>
      <c r="D6" s="148">
        <v>4702894</v>
      </c>
      <c r="E6" s="149">
        <v>6534511</v>
      </c>
      <c r="F6" s="149">
        <v>3694727</v>
      </c>
      <c r="G6" s="149">
        <v>2839784</v>
      </c>
      <c r="H6" s="149">
        <v>1633</v>
      </c>
      <c r="I6" s="149">
        <v>262882</v>
      </c>
      <c r="J6" s="149">
        <v>679058</v>
      </c>
      <c r="K6" s="149">
        <v>614601</v>
      </c>
      <c r="L6" s="150">
        <v>7039</v>
      </c>
      <c r="M6" s="62" t="s">
        <v>87</v>
      </c>
    </row>
    <row r="7" spans="1:13" ht="24" customHeight="1" x14ac:dyDescent="0.2">
      <c r="A7" s="300"/>
      <c r="B7" s="70" t="s">
        <v>88</v>
      </c>
      <c r="C7" s="151">
        <v>1058755</v>
      </c>
      <c r="D7" s="150">
        <v>946144</v>
      </c>
      <c r="E7" s="149">
        <v>11127473</v>
      </c>
      <c r="F7" s="149">
        <v>1761605</v>
      </c>
      <c r="G7" s="149">
        <v>9365869</v>
      </c>
      <c r="H7" s="152">
        <v>760</v>
      </c>
      <c r="I7" s="152">
        <v>86338</v>
      </c>
      <c r="J7" s="153" t="s">
        <v>67</v>
      </c>
      <c r="K7" s="153" t="s">
        <v>67</v>
      </c>
      <c r="L7" s="150">
        <v>405</v>
      </c>
      <c r="M7" s="62" t="s">
        <v>89</v>
      </c>
    </row>
    <row r="8" spans="1:13" ht="24" customHeight="1" x14ac:dyDescent="0.2">
      <c r="A8" s="300"/>
      <c r="B8" s="70" t="s">
        <v>90</v>
      </c>
      <c r="C8" s="154">
        <v>890168</v>
      </c>
      <c r="D8" s="150">
        <v>786274</v>
      </c>
      <c r="E8" s="152">
        <v>776365</v>
      </c>
      <c r="F8" s="152">
        <v>331988</v>
      </c>
      <c r="G8" s="152">
        <v>444377</v>
      </c>
      <c r="H8" s="152">
        <v>1299</v>
      </c>
      <c r="I8" s="152">
        <v>13621</v>
      </c>
      <c r="J8" s="152">
        <v>1839771</v>
      </c>
      <c r="K8" s="152">
        <v>3014733</v>
      </c>
      <c r="L8" s="150">
        <v>1196</v>
      </c>
      <c r="M8" s="62" t="s">
        <v>91</v>
      </c>
    </row>
    <row r="9" spans="1:13" ht="24" customHeight="1" x14ac:dyDescent="0.2">
      <c r="A9" s="301"/>
      <c r="B9" s="72" t="s">
        <v>92</v>
      </c>
      <c r="C9" s="155">
        <f>C4+C5+C6+C7+C8</f>
        <v>43682491</v>
      </c>
      <c r="D9" s="156">
        <f>D4+D5+D6+D7+D8</f>
        <v>42643993</v>
      </c>
      <c r="E9" s="157">
        <f>SUM(E4:E8)</f>
        <v>55424359</v>
      </c>
      <c r="F9" s="157">
        <f>SUM(F4:F8)</f>
        <v>18705447</v>
      </c>
      <c r="G9" s="157">
        <f>SUM(G4:G8)</f>
        <v>36718914</v>
      </c>
      <c r="H9" s="157">
        <f>H4+H5+H6+H7+H8</f>
        <v>36814</v>
      </c>
      <c r="I9" s="157">
        <f>SUM(I4:I8)</f>
        <v>4812495</v>
      </c>
      <c r="J9" s="157">
        <f>SUM(J4:J8)</f>
        <v>5043120</v>
      </c>
      <c r="K9" s="157">
        <f>SUM(K4:K8)</f>
        <v>6659552</v>
      </c>
      <c r="L9" s="158">
        <f>SUM(L4:L8)</f>
        <v>18915</v>
      </c>
      <c r="M9" s="73" t="s">
        <v>212</v>
      </c>
    </row>
    <row r="10" spans="1:13" ht="24" customHeight="1" x14ac:dyDescent="0.2">
      <c r="A10" s="299" t="s">
        <v>175</v>
      </c>
      <c r="B10" s="71" t="s">
        <v>93</v>
      </c>
      <c r="C10" s="144">
        <v>16326357</v>
      </c>
      <c r="D10" s="145">
        <v>15654239</v>
      </c>
      <c r="E10" s="159">
        <v>20535178</v>
      </c>
      <c r="F10" s="159">
        <v>11745825</v>
      </c>
      <c r="G10" s="159">
        <v>8789353</v>
      </c>
      <c r="H10" s="159">
        <v>1288</v>
      </c>
      <c r="I10" s="159">
        <v>1243576</v>
      </c>
      <c r="J10" s="159">
        <v>22263116</v>
      </c>
      <c r="K10" s="159">
        <v>12748596</v>
      </c>
      <c r="L10" s="145">
        <v>2666</v>
      </c>
      <c r="M10" s="63" t="s">
        <v>114</v>
      </c>
    </row>
    <row r="11" spans="1:13" ht="24" customHeight="1" x14ac:dyDescent="0.2">
      <c r="A11" s="300"/>
      <c r="B11" s="70" t="s">
        <v>94</v>
      </c>
      <c r="C11" s="147">
        <v>2446871</v>
      </c>
      <c r="D11" s="148">
        <v>2061418</v>
      </c>
      <c r="E11" s="149">
        <v>3031786</v>
      </c>
      <c r="F11" s="149">
        <v>1267799</v>
      </c>
      <c r="G11" s="149">
        <v>1763987</v>
      </c>
      <c r="H11" s="149">
        <v>172</v>
      </c>
      <c r="I11" s="149">
        <v>106681</v>
      </c>
      <c r="J11" s="152">
        <v>8926602</v>
      </c>
      <c r="K11" s="152">
        <v>5601291</v>
      </c>
      <c r="L11" s="150">
        <v>338</v>
      </c>
      <c r="M11" s="62" t="s">
        <v>95</v>
      </c>
    </row>
    <row r="12" spans="1:13" ht="24" customHeight="1" x14ac:dyDescent="0.2">
      <c r="A12" s="300"/>
      <c r="B12" s="70" t="s">
        <v>34</v>
      </c>
      <c r="C12" s="147">
        <v>4003262</v>
      </c>
      <c r="D12" s="148">
        <v>3968020</v>
      </c>
      <c r="E12" s="149">
        <v>4952456</v>
      </c>
      <c r="F12" s="149">
        <v>2725336</v>
      </c>
      <c r="G12" s="149">
        <v>2227120</v>
      </c>
      <c r="H12" s="149">
        <v>1877</v>
      </c>
      <c r="I12" s="149">
        <v>152720</v>
      </c>
      <c r="J12" s="153" t="s">
        <v>67</v>
      </c>
      <c r="K12" s="149">
        <v>27542</v>
      </c>
      <c r="L12" s="150">
        <v>44</v>
      </c>
      <c r="M12" s="62" t="s">
        <v>96</v>
      </c>
    </row>
    <row r="13" spans="1:13" ht="24" customHeight="1" x14ac:dyDescent="0.2">
      <c r="A13" s="300"/>
      <c r="B13" s="70" t="s">
        <v>35</v>
      </c>
      <c r="C13" s="147">
        <v>24185934</v>
      </c>
      <c r="D13" s="148">
        <v>21733026</v>
      </c>
      <c r="E13" s="149">
        <v>29920544</v>
      </c>
      <c r="F13" s="149">
        <v>14202664</v>
      </c>
      <c r="G13" s="149">
        <v>15717880</v>
      </c>
      <c r="H13" s="149">
        <v>4167</v>
      </c>
      <c r="I13" s="149">
        <v>2322891</v>
      </c>
      <c r="J13" s="149">
        <v>56985</v>
      </c>
      <c r="K13" s="149">
        <v>3128111</v>
      </c>
      <c r="L13" s="150">
        <v>126</v>
      </c>
      <c r="M13" s="62" t="s">
        <v>97</v>
      </c>
    </row>
    <row r="14" spans="1:13" ht="24" customHeight="1" x14ac:dyDescent="0.2">
      <c r="A14" s="300"/>
      <c r="B14" s="70" t="s">
        <v>98</v>
      </c>
      <c r="C14" s="147">
        <v>40307467</v>
      </c>
      <c r="D14" s="148">
        <v>35379127</v>
      </c>
      <c r="E14" s="149">
        <v>30187619</v>
      </c>
      <c r="F14" s="149">
        <v>16226199</v>
      </c>
      <c r="G14" s="149">
        <v>13961420</v>
      </c>
      <c r="H14" s="149">
        <v>10987</v>
      </c>
      <c r="I14" s="149">
        <v>1608309</v>
      </c>
      <c r="J14" s="149">
        <v>16335460</v>
      </c>
      <c r="K14" s="149">
        <v>11930340</v>
      </c>
      <c r="L14" s="150">
        <v>16938</v>
      </c>
      <c r="M14" s="62" t="s">
        <v>99</v>
      </c>
    </row>
    <row r="15" spans="1:13" ht="24" customHeight="1" x14ac:dyDescent="0.2">
      <c r="A15" s="300"/>
      <c r="B15" s="70" t="s">
        <v>100</v>
      </c>
      <c r="C15" s="147">
        <v>3663003</v>
      </c>
      <c r="D15" s="148">
        <v>2309960</v>
      </c>
      <c r="E15" s="149">
        <v>3440429</v>
      </c>
      <c r="F15" s="149">
        <v>915050</v>
      </c>
      <c r="G15" s="149">
        <v>2525379</v>
      </c>
      <c r="H15" s="149">
        <v>794</v>
      </c>
      <c r="I15" s="149">
        <v>641835</v>
      </c>
      <c r="J15" s="153" t="s">
        <v>67</v>
      </c>
      <c r="K15" s="153" t="s">
        <v>67</v>
      </c>
      <c r="L15" s="150">
        <v>883</v>
      </c>
      <c r="M15" s="62" t="s">
        <v>101</v>
      </c>
    </row>
    <row r="16" spans="1:13" ht="24" customHeight="1" x14ac:dyDescent="0.2">
      <c r="A16" s="301"/>
      <c r="B16" s="72" t="s">
        <v>92</v>
      </c>
      <c r="C16" s="130">
        <f t="shared" ref="C16:K16" si="0">SUM(C10:C15)</f>
        <v>90932894</v>
      </c>
      <c r="D16" s="74">
        <f t="shared" si="0"/>
        <v>81105790</v>
      </c>
      <c r="E16" s="75">
        <f t="shared" si="0"/>
        <v>92068012</v>
      </c>
      <c r="F16" s="75">
        <f t="shared" si="0"/>
        <v>47082873</v>
      </c>
      <c r="G16" s="75">
        <f t="shared" si="0"/>
        <v>44985139</v>
      </c>
      <c r="H16" s="157">
        <f t="shared" si="0"/>
        <v>19285</v>
      </c>
      <c r="I16" s="75">
        <f t="shared" si="0"/>
        <v>6076012</v>
      </c>
      <c r="J16" s="75">
        <f t="shared" si="0"/>
        <v>47582163</v>
      </c>
      <c r="K16" s="75">
        <f t="shared" si="0"/>
        <v>33435880</v>
      </c>
      <c r="L16" s="158">
        <f>SUM(L10:L15)</f>
        <v>20995</v>
      </c>
      <c r="M16" s="76" t="s">
        <v>212</v>
      </c>
    </row>
    <row r="17" spans="1:13" ht="27" customHeight="1" x14ac:dyDescent="0.2">
      <c r="A17" s="299" t="s">
        <v>176</v>
      </c>
      <c r="B17" s="71" t="s">
        <v>13</v>
      </c>
      <c r="C17" s="160">
        <v>28672520</v>
      </c>
      <c r="D17" s="161">
        <v>24747260</v>
      </c>
      <c r="E17" s="159">
        <v>27202517</v>
      </c>
      <c r="F17" s="159">
        <v>14926558</v>
      </c>
      <c r="G17" s="159">
        <v>12275959</v>
      </c>
      <c r="H17" s="159">
        <v>7236</v>
      </c>
      <c r="I17" s="159">
        <v>1079791</v>
      </c>
      <c r="J17" s="159">
        <v>134013</v>
      </c>
      <c r="K17" s="159">
        <v>69723</v>
      </c>
      <c r="L17" s="145">
        <v>23354</v>
      </c>
      <c r="M17" s="63" t="s">
        <v>102</v>
      </c>
    </row>
    <row r="18" spans="1:13" ht="24" customHeight="1" x14ac:dyDescent="0.2">
      <c r="A18" s="300"/>
      <c r="B18" s="70" t="s">
        <v>14</v>
      </c>
      <c r="C18" s="147">
        <v>78112911</v>
      </c>
      <c r="D18" s="148">
        <v>73144869</v>
      </c>
      <c r="E18" s="149">
        <v>67826358</v>
      </c>
      <c r="F18" s="149">
        <v>44913858</v>
      </c>
      <c r="G18" s="149">
        <v>22912499</v>
      </c>
      <c r="H18" s="149">
        <v>12854</v>
      </c>
      <c r="I18" s="149">
        <v>2434050</v>
      </c>
      <c r="J18" s="149">
        <v>12020784</v>
      </c>
      <c r="K18" s="149">
        <v>13151203</v>
      </c>
      <c r="L18" s="150">
        <v>14733</v>
      </c>
      <c r="M18" s="62" t="s">
        <v>103</v>
      </c>
    </row>
    <row r="19" spans="1:13" ht="25.5" customHeight="1" x14ac:dyDescent="0.2">
      <c r="A19" s="300"/>
      <c r="B19" s="70" t="s">
        <v>104</v>
      </c>
      <c r="C19" s="147">
        <v>4179316</v>
      </c>
      <c r="D19" s="148">
        <v>3604656</v>
      </c>
      <c r="E19" s="149">
        <v>3725928</v>
      </c>
      <c r="F19" s="149">
        <v>2564994</v>
      </c>
      <c r="G19" s="149">
        <v>1160934</v>
      </c>
      <c r="H19" s="149">
        <v>865</v>
      </c>
      <c r="I19" s="149">
        <v>193116</v>
      </c>
      <c r="J19" s="149">
        <v>191609</v>
      </c>
      <c r="K19" s="149">
        <v>211672</v>
      </c>
      <c r="L19" s="150">
        <v>3473</v>
      </c>
      <c r="M19" s="62" t="s">
        <v>105</v>
      </c>
    </row>
    <row r="20" spans="1:13" ht="24" customHeight="1" x14ac:dyDescent="0.2">
      <c r="A20" s="300"/>
      <c r="B20" s="72" t="s">
        <v>92</v>
      </c>
      <c r="C20" s="155">
        <f>C17+C18+C19</f>
        <v>110964747</v>
      </c>
      <c r="D20" s="156">
        <f>D17+D18+D19</f>
        <v>101496785</v>
      </c>
      <c r="E20" s="157">
        <f>E17+E18+E19</f>
        <v>98754803</v>
      </c>
      <c r="F20" s="157">
        <f>SUM(F17:F19)</f>
        <v>62405410</v>
      </c>
      <c r="G20" s="157">
        <f>SUM(G17:G19)</f>
        <v>36349392</v>
      </c>
      <c r="H20" s="157">
        <f>H17+H18+H19</f>
        <v>20955</v>
      </c>
      <c r="I20" s="157">
        <f>I17+I18+I19</f>
        <v>3706957</v>
      </c>
      <c r="J20" s="157">
        <f>J17+J18+J19</f>
        <v>12346406</v>
      </c>
      <c r="K20" s="157">
        <f>K17+K18+K19</f>
        <v>13432598</v>
      </c>
      <c r="L20" s="158">
        <f>SUM(L17:L19)</f>
        <v>41560</v>
      </c>
      <c r="M20" s="76" t="s">
        <v>212</v>
      </c>
    </row>
    <row r="21" spans="1:13" ht="24" customHeight="1" x14ac:dyDescent="0.2">
      <c r="A21" s="302" t="s">
        <v>106</v>
      </c>
      <c r="B21" s="302"/>
      <c r="C21" s="162">
        <v>3254591</v>
      </c>
      <c r="D21" s="158">
        <v>3234783</v>
      </c>
      <c r="E21" s="163">
        <v>4688059</v>
      </c>
      <c r="F21" s="163">
        <v>1541688</v>
      </c>
      <c r="G21" s="163">
        <v>3146370</v>
      </c>
      <c r="H21" s="163">
        <v>2922</v>
      </c>
      <c r="I21" s="163">
        <v>31841</v>
      </c>
      <c r="J21" s="157" t="s">
        <v>212</v>
      </c>
      <c r="K21" s="157" t="s">
        <v>212</v>
      </c>
      <c r="L21" s="158">
        <v>4063</v>
      </c>
      <c r="M21" s="64" t="s">
        <v>107</v>
      </c>
    </row>
    <row r="22" spans="1:13" ht="24" customHeight="1" x14ac:dyDescent="0.2">
      <c r="A22" s="297" t="s">
        <v>108</v>
      </c>
      <c r="B22" s="297"/>
      <c r="C22" s="164">
        <f>C9+C16+C20+C21</f>
        <v>248834723</v>
      </c>
      <c r="D22" s="165">
        <f>D9+D16+D20+D21</f>
        <v>228481351</v>
      </c>
      <c r="E22" s="166">
        <f>SUM(E9+E16+E20+E21)</f>
        <v>250935233</v>
      </c>
      <c r="F22" s="166">
        <f>SUM(F9+F16+F20+F21)</f>
        <v>129735418</v>
      </c>
      <c r="G22" s="166">
        <f>SUM(G9+G16+G20+G21)</f>
        <v>121199815</v>
      </c>
      <c r="H22" s="166">
        <f>H9+H16+H20+H21</f>
        <v>79976</v>
      </c>
      <c r="I22" s="167">
        <f>I9+I16+I20+I21</f>
        <v>14627305</v>
      </c>
      <c r="J22" s="166">
        <f>J9+J16+J20</f>
        <v>64971689</v>
      </c>
      <c r="K22" s="166">
        <f>K9+K16+K20</f>
        <v>53528030</v>
      </c>
      <c r="L22" s="168">
        <f>L9+L16+L20+L21</f>
        <v>85533</v>
      </c>
      <c r="M22" s="169" t="s">
        <v>212</v>
      </c>
    </row>
    <row r="23" spans="1:13" x14ac:dyDescent="0.2">
      <c r="A23" s="55" t="s">
        <v>109</v>
      </c>
      <c r="B23" s="56"/>
      <c r="F23" s="57"/>
      <c r="H23" s="57" t="s">
        <v>110</v>
      </c>
      <c r="I23" s="41"/>
      <c r="L23" s="41"/>
      <c r="M23" s="41"/>
    </row>
    <row r="24" spans="1:13" x14ac:dyDescent="0.2">
      <c r="A24" s="58" t="s">
        <v>111</v>
      </c>
      <c r="B24" s="59"/>
      <c r="E24" s="41"/>
      <c r="H24" s="58" t="s">
        <v>112</v>
      </c>
      <c r="I24" s="41"/>
      <c r="L24" s="41"/>
      <c r="M24" s="60"/>
    </row>
  </sheetData>
  <mergeCells count="6">
    <mergeCell ref="A22:B22"/>
    <mergeCell ref="A1:L1"/>
    <mergeCell ref="A4:A9"/>
    <mergeCell ref="A10:A16"/>
    <mergeCell ref="A17:A20"/>
    <mergeCell ref="A21:B21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I17"/>
  <sheetViews>
    <sheetView showGridLines="0" workbookViewId="0"/>
  </sheetViews>
  <sheetFormatPr defaultRowHeight="12.75" x14ac:dyDescent="0.2"/>
  <cols>
    <col min="1" max="1" width="25" customWidth="1"/>
    <col min="2" max="9" width="15" customWidth="1"/>
  </cols>
  <sheetData>
    <row r="1" spans="1:9" ht="18" customHeight="1" x14ac:dyDescent="0.25">
      <c r="A1" s="35" t="s">
        <v>115</v>
      </c>
      <c r="B1" s="78"/>
      <c r="C1" s="78"/>
      <c r="D1" s="78"/>
      <c r="E1" s="78"/>
      <c r="F1" s="78"/>
      <c r="G1" s="78"/>
      <c r="H1" s="78"/>
      <c r="I1" s="78"/>
    </row>
    <row r="2" spans="1:9" ht="4.5" customHeight="1" x14ac:dyDescent="0.2">
      <c r="A2" s="4"/>
      <c r="B2" s="4"/>
      <c r="C2" s="4"/>
      <c r="D2" s="4"/>
      <c r="E2" s="4"/>
      <c r="F2" s="4"/>
      <c r="G2" s="3"/>
      <c r="H2" s="60"/>
      <c r="I2" s="79"/>
    </row>
    <row r="3" spans="1:9" x14ac:dyDescent="0.2">
      <c r="A3" s="304" t="s">
        <v>56</v>
      </c>
      <c r="B3" s="306" t="s">
        <v>116</v>
      </c>
      <c r="C3" s="306" t="s">
        <v>126</v>
      </c>
      <c r="D3" s="306" t="s">
        <v>117</v>
      </c>
      <c r="E3" s="306" t="s">
        <v>118</v>
      </c>
      <c r="F3" s="306" t="s">
        <v>119</v>
      </c>
      <c r="G3" s="303" t="s">
        <v>16</v>
      </c>
      <c r="H3" s="303"/>
      <c r="I3" s="303"/>
    </row>
    <row r="4" spans="1:9" ht="96" customHeight="1" x14ac:dyDescent="0.2">
      <c r="A4" s="305"/>
      <c r="B4" s="307"/>
      <c r="C4" s="307"/>
      <c r="D4" s="307"/>
      <c r="E4" s="307"/>
      <c r="F4" s="307"/>
      <c r="G4" s="22" t="s">
        <v>120</v>
      </c>
      <c r="H4" s="82" t="s">
        <v>121</v>
      </c>
      <c r="I4" s="81" t="s">
        <v>122</v>
      </c>
    </row>
    <row r="5" spans="1:9" ht="31.5" customHeight="1" x14ac:dyDescent="0.2">
      <c r="A5" s="80" t="s">
        <v>27</v>
      </c>
      <c r="B5" s="210">
        <v>443</v>
      </c>
      <c r="C5" s="198" t="s">
        <v>67</v>
      </c>
      <c r="D5" s="198" t="s">
        <v>67</v>
      </c>
      <c r="E5" s="210">
        <v>812</v>
      </c>
      <c r="F5" s="210">
        <v>1922</v>
      </c>
      <c r="G5" s="210">
        <v>2365</v>
      </c>
      <c r="H5" s="221">
        <v>859317</v>
      </c>
      <c r="I5" s="222">
        <f t="shared" ref="I5:I16" si="0">SUM(H5/G5/12*1000)</f>
        <v>30278.964059196613</v>
      </c>
    </row>
    <row r="6" spans="1:9" ht="31.5" customHeight="1" x14ac:dyDescent="0.2">
      <c r="A6" s="80" t="s">
        <v>58</v>
      </c>
      <c r="B6" s="210">
        <v>3320</v>
      </c>
      <c r="C6" s="198" t="s">
        <v>67</v>
      </c>
      <c r="D6" s="198" t="s">
        <v>67</v>
      </c>
      <c r="E6" s="210">
        <v>1090</v>
      </c>
      <c r="F6" s="210">
        <v>3584</v>
      </c>
      <c r="G6" s="210">
        <v>6904</v>
      </c>
      <c r="H6" s="214">
        <v>2641924</v>
      </c>
      <c r="I6" s="222">
        <f t="shared" si="0"/>
        <v>31888.808420239475</v>
      </c>
    </row>
    <row r="7" spans="1:9" ht="31.5" customHeight="1" x14ac:dyDescent="0.2">
      <c r="A7" s="80" t="s">
        <v>28</v>
      </c>
      <c r="B7" s="199" t="s">
        <v>67</v>
      </c>
      <c r="C7" s="198" t="s">
        <v>67</v>
      </c>
      <c r="D7" s="198" t="s">
        <v>67</v>
      </c>
      <c r="E7" s="198" t="s">
        <v>67</v>
      </c>
      <c r="F7" s="210">
        <v>2203</v>
      </c>
      <c r="G7" s="210">
        <v>2203</v>
      </c>
      <c r="H7" s="214">
        <v>863862</v>
      </c>
      <c r="I7" s="222">
        <f t="shared" si="0"/>
        <v>32677.485247389923</v>
      </c>
    </row>
    <row r="8" spans="1:9" ht="31.5" customHeight="1" x14ac:dyDescent="0.2">
      <c r="A8" s="80" t="s">
        <v>29</v>
      </c>
      <c r="B8" s="210">
        <v>5326</v>
      </c>
      <c r="C8" s="198" t="s">
        <v>67</v>
      </c>
      <c r="D8" s="198" t="s">
        <v>67</v>
      </c>
      <c r="E8" s="210">
        <v>1423</v>
      </c>
      <c r="F8" s="210">
        <v>593</v>
      </c>
      <c r="G8" s="210">
        <v>5919</v>
      </c>
      <c r="H8" s="214">
        <v>1976459</v>
      </c>
      <c r="I8" s="222">
        <f t="shared" si="0"/>
        <v>27826.476882356255</v>
      </c>
    </row>
    <row r="9" spans="1:9" ht="31.5" customHeight="1" x14ac:dyDescent="0.2">
      <c r="A9" s="80" t="s">
        <v>30</v>
      </c>
      <c r="B9" s="210">
        <v>2931</v>
      </c>
      <c r="C9" s="198" t="s">
        <v>67</v>
      </c>
      <c r="D9" s="198" t="s">
        <v>67</v>
      </c>
      <c r="E9" s="210">
        <v>1561</v>
      </c>
      <c r="F9" s="210">
        <v>4329</v>
      </c>
      <c r="G9" s="210">
        <v>7260</v>
      </c>
      <c r="H9" s="214">
        <v>2717926</v>
      </c>
      <c r="I9" s="222">
        <f t="shared" si="0"/>
        <v>31197.497704315891</v>
      </c>
    </row>
    <row r="10" spans="1:9" ht="31.5" customHeight="1" x14ac:dyDescent="0.2">
      <c r="A10" s="80" t="s">
        <v>32</v>
      </c>
      <c r="B10" s="210">
        <v>1782</v>
      </c>
      <c r="C10" s="198" t="s">
        <v>67</v>
      </c>
      <c r="D10" s="198" t="s">
        <v>67</v>
      </c>
      <c r="E10" s="210">
        <v>2064</v>
      </c>
      <c r="F10" s="210">
        <v>1823</v>
      </c>
      <c r="G10" s="210">
        <v>3605</v>
      </c>
      <c r="H10" s="214">
        <v>1082049</v>
      </c>
      <c r="I10" s="222">
        <f t="shared" si="0"/>
        <v>25012.690707350903</v>
      </c>
    </row>
    <row r="11" spans="1:9" ht="31.5" customHeight="1" x14ac:dyDescent="0.2">
      <c r="A11" s="80" t="s">
        <v>217</v>
      </c>
      <c r="B11" s="199">
        <v>3827</v>
      </c>
      <c r="C11" s="198" t="s">
        <v>67</v>
      </c>
      <c r="D11" s="198" t="s">
        <v>67</v>
      </c>
      <c r="E11" s="198" t="s">
        <v>67</v>
      </c>
      <c r="F11" s="210">
        <v>3258</v>
      </c>
      <c r="G11" s="210">
        <v>7085</v>
      </c>
      <c r="H11" s="214">
        <v>3516461</v>
      </c>
      <c r="I11" s="222">
        <f t="shared" si="0"/>
        <v>41360.397553516821</v>
      </c>
    </row>
    <row r="12" spans="1:9" ht="31.5" customHeight="1" x14ac:dyDescent="0.2">
      <c r="A12" s="80" t="s">
        <v>124</v>
      </c>
      <c r="B12" s="198" t="s">
        <v>67</v>
      </c>
      <c r="C12" s="198" t="s">
        <v>67</v>
      </c>
      <c r="D12" s="198" t="s">
        <v>67</v>
      </c>
      <c r="E12" s="198" t="s">
        <v>67</v>
      </c>
      <c r="F12" s="210">
        <v>1288</v>
      </c>
      <c r="G12" s="210">
        <v>1288</v>
      </c>
      <c r="H12" s="214">
        <v>511376</v>
      </c>
      <c r="I12" s="222">
        <f t="shared" si="0"/>
        <v>33085.921325051764</v>
      </c>
    </row>
    <row r="13" spans="1:9" ht="31.5" customHeight="1" x14ac:dyDescent="0.2">
      <c r="A13" s="80" t="s">
        <v>34</v>
      </c>
      <c r="B13" s="210">
        <v>687</v>
      </c>
      <c r="C13" s="198" t="s">
        <v>67</v>
      </c>
      <c r="D13" s="198" t="s">
        <v>67</v>
      </c>
      <c r="E13" s="198" t="s">
        <v>67</v>
      </c>
      <c r="F13" s="210">
        <v>1190</v>
      </c>
      <c r="G13" s="210">
        <v>1877</v>
      </c>
      <c r="H13" s="214">
        <v>969738</v>
      </c>
      <c r="I13" s="222">
        <f t="shared" si="0"/>
        <v>43053.542887586584</v>
      </c>
    </row>
    <row r="14" spans="1:9" ht="31.5" customHeight="1" x14ac:dyDescent="0.2">
      <c r="A14" s="80" t="s">
        <v>35</v>
      </c>
      <c r="B14" s="210">
        <v>3761</v>
      </c>
      <c r="C14" s="198" t="s">
        <v>67</v>
      </c>
      <c r="D14" s="198" t="s">
        <v>67</v>
      </c>
      <c r="E14" s="198" t="s">
        <v>67</v>
      </c>
      <c r="F14" s="210">
        <v>415</v>
      </c>
      <c r="G14" s="210">
        <v>4167</v>
      </c>
      <c r="H14" s="214">
        <v>2478321</v>
      </c>
      <c r="I14" s="222">
        <f t="shared" si="0"/>
        <v>49562.455003599716</v>
      </c>
    </row>
    <row r="15" spans="1:9" ht="37.5" customHeight="1" x14ac:dyDescent="0.2">
      <c r="A15" s="80" t="s">
        <v>125</v>
      </c>
      <c r="B15" s="198" t="s">
        <v>67</v>
      </c>
      <c r="C15" s="198" t="s">
        <v>67</v>
      </c>
      <c r="D15" s="198" t="s">
        <v>67</v>
      </c>
      <c r="E15" s="199">
        <v>165</v>
      </c>
      <c r="F15" s="210">
        <v>463</v>
      </c>
      <c r="G15" s="210">
        <v>463</v>
      </c>
      <c r="H15" s="214">
        <v>190302</v>
      </c>
      <c r="I15" s="222">
        <f t="shared" si="0"/>
        <v>34251.619870410366</v>
      </c>
    </row>
    <row r="16" spans="1:9" ht="31.5" customHeight="1" x14ac:dyDescent="0.2">
      <c r="A16" s="80" t="s">
        <v>38</v>
      </c>
      <c r="B16" s="199" t="s">
        <v>67</v>
      </c>
      <c r="C16" s="198" t="s">
        <v>67</v>
      </c>
      <c r="D16" s="198" t="s">
        <v>67</v>
      </c>
      <c r="E16" s="199">
        <v>5748</v>
      </c>
      <c r="F16" s="210">
        <v>36831</v>
      </c>
      <c r="G16" s="210">
        <v>36840</v>
      </c>
      <c r="H16" s="214">
        <v>15435726</v>
      </c>
      <c r="I16" s="222">
        <f t="shared" si="0"/>
        <v>34916.137350705751</v>
      </c>
    </row>
    <row r="17" spans="1:9" ht="31.5" customHeight="1" x14ac:dyDescent="0.2">
      <c r="A17" s="104" t="s">
        <v>16</v>
      </c>
      <c r="B17" s="219">
        <f>SUM(B5:B16)</f>
        <v>22077</v>
      </c>
      <c r="C17" s="212" t="s">
        <v>67</v>
      </c>
      <c r="D17" s="212" t="s">
        <v>67</v>
      </c>
      <c r="E17" s="219">
        <f>SUM(E5:E16)</f>
        <v>12863</v>
      </c>
      <c r="F17" s="219">
        <f>SUM(F5:F16)</f>
        <v>57899</v>
      </c>
      <c r="G17" s="219">
        <f>SUM(G5:G16)</f>
        <v>79976</v>
      </c>
      <c r="H17" s="219">
        <f>SUM(H5:H16)</f>
        <v>33243461</v>
      </c>
      <c r="I17" s="213">
        <v>34639</v>
      </c>
    </row>
  </sheetData>
  <mergeCells count="7">
    <mergeCell ref="G3:I3"/>
    <mergeCell ref="A3:A4"/>
    <mergeCell ref="B3:B4"/>
    <mergeCell ref="C3:C4"/>
    <mergeCell ref="D3:D4"/>
    <mergeCell ref="E3:E4"/>
    <mergeCell ref="F3:F4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:H18"/>
  <sheetViews>
    <sheetView showGridLines="0" workbookViewId="0"/>
  </sheetViews>
  <sheetFormatPr defaultRowHeight="12.75" x14ac:dyDescent="0.2"/>
  <cols>
    <col min="1" max="1" width="20.85546875" customWidth="1"/>
    <col min="2" max="2" width="17.140625" customWidth="1"/>
    <col min="3" max="3" width="16.42578125" customWidth="1"/>
    <col min="4" max="4" width="16.5703125" customWidth="1"/>
    <col min="5" max="5" width="15" customWidth="1"/>
    <col min="6" max="6" width="13.85546875" customWidth="1"/>
    <col min="7" max="7" width="15" customWidth="1"/>
    <col min="8" max="8" width="15.7109375" customWidth="1"/>
  </cols>
  <sheetData>
    <row r="1" spans="1:8" ht="18" customHeight="1" x14ac:dyDescent="0.25">
      <c r="A1" s="84" t="s">
        <v>127</v>
      </c>
      <c r="B1" s="83"/>
      <c r="C1" s="83"/>
      <c r="D1" s="83"/>
      <c r="E1" s="83"/>
      <c r="F1" s="83"/>
      <c r="G1" s="83"/>
      <c r="H1" s="83"/>
    </row>
    <row r="2" spans="1:8" ht="4.5" customHeight="1" x14ac:dyDescent="0.2">
      <c r="A2" s="83"/>
      <c r="B2" s="83"/>
      <c r="C2" s="83"/>
      <c r="D2" s="83"/>
      <c r="E2" s="83"/>
      <c r="F2" s="83"/>
      <c r="G2" s="83"/>
      <c r="H2" s="83"/>
    </row>
    <row r="3" spans="1:8" x14ac:dyDescent="0.2">
      <c r="A3" s="310" t="s">
        <v>17</v>
      </c>
      <c r="B3" s="312" t="s">
        <v>128</v>
      </c>
      <c r="C3" s="314" t="s">
        <v>129</v>
      </c>
      <c r="D3" s="312" t="s">
        <v>130</v>
      </c>
      <c r="E3" s="316" t="s">
        <v>131</v>
      </c>
      <c r="F3" s="318" t="s">
        <v>132</v>
      </c>
      <c r="G3" s="318"/>
      <c r="H3" s="318"/>
    </row>
    <row r="4" spans="1:8" ht="75" customHeight="1" x14ac:dyDescent="0.2">
      <c r="A4" s="311"/>
      <c r="B4" s="313"/>
      <c r="C4" s="315"/>
      <c r="D4" s="313"/>
      <c r="E4" s="317"/>
      <c r="F4" s="87" t="s">
        <v>133</v>
      </c>
      <c r="G4" s="88" t="s">
        <v>134</v>
      </c>
      <c r="H4" s="89" t="s">
        <v>135</v>
      </c>
    </row>
    <row r="5" spans="1:8" ht="31.5" customHeight="1" x14ac:dyDescent="0.2">
      <c r="A5" s="85" t="s">
        <v>0</v>
      </c>
      <c r="B5" s="223">
        <v>12454</v>
      </c>
      <c r="C5" s="224">
        <v>15056</v>
      </c>
      <c r="D5" s="225" t="s">
        <v>67</v>
      </c>
      <c r="E5" s="225">
        <v>27510</v>
      </c>
      <c r="F5" s="223">
        <v>2217</v>
      </c>
      <c r="G5" s="224">
        <v>25137</v>
      </c>
      <c r="H5" s="226">
        <v>20067</v>
      </c>
    </row>
    <row r="6" spans="1:8" ht="31.5" customHeight="1" x14ac:dyDescent="0.2">
      <c r="A6" s="85" t="s">
        <v>25</v>
      </c>
      <c r="B6" s="223">
        <v>10273</v>
      </c>
      <c r="C6" s="224">
        <v>7232</v>
      </c>
      <c r="D6" s="225" t="s">
        <v>67</v>
      </c>
      <c r="E6" s="225">
        <v>17505</v>
      </c>
      <c r="F6" s="223">
        <v>6412</v>
      </c>
      <c r="G6" s="224">
        <v>11092</v>
      </c>
      <c r="H6" s="226">
        <v>9359</v>
      </c>
    </row>
    <row r="7" spans="1:8" ht="31.5" customHeight="1" x14ac:dyDescent="0.2">
      <c r="A7" s="85" t="s">
        <v>5</v>
      </c>
      <c r="B7" s="223">
        <v>19985</v>
      </c>
      <c r="C7" s="224">
        <v>3564</v>
      </c>
      <c r="D7" s="225" t="s">
        <v>67</v>
      </c>
      <c r="E7" s="225">
        <v>23549</v>
      </c>
      <c r="F7" s="223">
        <v>17968</v>
      </c>
      <c r="G7" s="224">
        <v>4980</v>
      </c>
      <c r="H7" s="226">
        <v>4189</v>
      </c>
    </row>
    <row r="8" spans="1:8" ht="31.5" customHeight="1" x14ac:dyDescent="0.2">
      <c r="A8" s="85" t="s">
        <v>12</v>
      </c>
      <c r="B8" s="223">
        <v>19443</v>
      </c>
      <c r="C8" s="224">
        <v>12225</v>
      </c>
      <c r="D8" s="225" t="s">
        <v>67</v>
      </c>
      <c r="E8" s="225">
        <v>31668</v>
      </c>
      <c r="F8" s="223">
        <v>12942</v>
      </c>
      <c r="G8" s="224">
        <v>18726</v>
      </c>
      <c r="H8" s="226">
        <v>16894</v>
      </c>
    </row>
    <row r="9" spans="1:8" ht="31.5" customHeight="1" x14ac:dyDescent="0.2">
      <c r="A9" s="85" t="s">
        <v>20</v>
      </c>
      <c r="B9" s="223">
        <v>11904</v>
      </c>
      <c r="C9" s="224">
        <v>4683</v>
      </c>
      <c r="D9" s="225" t="s">
        <v>67</v>
      </c>
      <c r="E9" s="225">
        <v>16587</v>
      </c>
      <c r="F9" s="223">
        <v>4487</v>
      </c>
      <c r="G9" s="224">
        <v>12099</v>
      </c>
      <c r="H9" s="226">
        <v>10122</v>
      </c>
    </row>
    <row r="10" spans="1:8" ht="31.5" customHeight="1" x14ac:dyDescent="0.2">
      <c r="A10" s="85" t="s">
        <v>13</v>
      </c>
      <c r="B10" s="223">
        <v>8338</v>
      </c>
      <c r="C10" s="224">
        <v>15785</v>
      </c>
      <c r="D10" s="225" t="s">
        <v>67</v>
      </c>
      <c r="E10" s="225">
        <v>24123</v>
      </c>
      <c r="F10" s="223">
        <v>13539</v>
      </c>
      <c r="G10" s="224">
        <v>10439</v>
      </c>
      <c r="H10" s="226">
        <v>9376</v>
      </c>
    </row>
    <row r="11" spans="1:8" ht="31.5" customHeight="1" x14ac:dyDescent="0.2">
      <c r="A11" s="85" t="s">
        <v>14</v>
      </c>
      <c r="B11" s="223">
        <v>7243</v>
      </c>
      <c r="C11" s="224">
        <v>20091</v>
      </c>
      <c r="D11" s="225" t="s">
        <v>67</v>
      </c>
      <c r="E11" s="225">
        <v>27334</v>
      </c>
      <c r="F11" s="223">
        <v>12416</v>
      </c>
      <c r="G11" s="224">
        <v>14535</v>
      </c>
      <c r="H11" s="226">
        <v>12861</v>
      </c>
    </row>
    <row r="12" spans="1:8" ht="31.5" customHeight="1" x14ac:dyDescent="0.2">
      <c r="A12" s="85" t="s">
        <v>15</v>
      </c>
      <c r="B12" s="223">
        <v>12170</v>
      </c>
      <c r="C12" s="224">
        <v>3017</v>
      </c>
      <c r="D12" s="225" t="s">
        <v>67</v>
      </c>
      <c r="E12" s="225">
        <v>15187</v>
      </c>
      <c r="F12" s="223">
        <v>2691</v>
      </c>
      <c r="G12" s="224">
        <v>12430</v>
      </c>
      <c r="H12" s="226">
        <v>9215</v>
      </c>
    </row>
    <row r="13" spans="1:8" ht="31.5" customHeight="1" x14ac:dyDescent="0.2">
      <c r="A13" s="85" t="s">
        <v>136</v>
      </c>
      <c r="B13" s="225" t="s">
        <v>67</v>
      </c>
      <c r="C13" s="227" t="s">
        <v>67</v>
      </c>
      <c r="D13" s="225" t="s">
        <v>67</v>
      </c>
      <c r="E13" s="225" t="s">
        <v>67</v>
      </c>
      <c r="F13" s="225" t="s">
        <v>67</v>
      </c>
      <c r="G13" s="227" t="s">
        <v>67</v>
      </c>
      <c r="H13" s="228" t="s">
        <v>67</v>
      </c>
    </row>
    <row r="14" spans="1:8" ht="31.5" customHeight="1" x14ac:dyDescent="0.2">
      <c r="A14" s="85" t="s">
        <v>137</v>
      </c>
      <c r="B14" s="225" t="s">
        <v>67</v>
      </c>
      <c r="C14" s="227" t="s">
        <v>67</v>
      </c>
      <c r="D14" s="223">
        <v>42473</v>
      </c>
      <c r="E14" s="225">
        <v>42473</v>
      </c>
      <c r="F14" s="223">
        <v>15833</v>
      </c>
      <c r="G14" s="224">
        <v>26485</v>
      </c>
      <c r="H14" s="226">
        <v>23153</v>
      </c>
    </row>
    <row r="15" spans="1:8" ht="31.5" customHeight="1" x14ac:dyDescent="0.2">
      <c r="A15" s="86" t="s">
        <v>16</v>
      </c>
      <c r="B15" s="229">
        <v>101810</v>
      </c>
      <c r="C15" s="230">
        <v>81653</v>
      </c>
      <c r="D15" s="229">
        <v>42473</v>
      </c>
      <c r="E15" s="229">
        <v>225936</v>
      </c>
      <c r="F15" s="229">
        <v>88505</v>
      </c>
      <c r="G15" s="230">
        <v>135923</v>
      </c>
      <c r="H15" s="231">
        <v>115236</v>
      </c>
    </row>
    <row r="16" spans="1:8" ht="37.5" customHeight="1" x14ac:dyDescent="0.2">
      <c r="A16" s="308" t="s">
        <v>138</v>
      </c>
      <c r="B16" s="308"/>
      <c r="C16" s="308"/>
      <c r="D16" s="308"/>
      <c r="E16" s="308"/>
      <c r="F16" s="308"/>
      <c r="G16" s="308"/>
      <c r="H16" s="308"/>
    </row>
    <row r="17" spans="1:8" ht="24.75" customHeight="1" x14ac:dyDescent="0.2">
      <c r="A17" s="309" t="s">
        <v>139</v>
      </c>
      <c r="B17" s="309"/>
      <c r="C17" s="309"/>
      <c r="D17" s="309"/>
      <c r="E17" s="309"/>
      <c r="F17" s="309"/>
      <c r="G17" s="309"/>
      <c r="H17" s="309"/>
    </row>
    <row r="18" spans="1:8" ht="25.5" customHeight="1" x14ac:dyDescent="0.2">
      <c r="A18" s="309" t="s">
        <v>140</v>
      </c>
      <c r="B18" s="309"/>
      <c r="C18" s="309"/>
      <c r="D18" s="309"/>
      <c r="E18" s="309"/>
      <c r="F18" s="309"/>
      <c r="G18" s="309"/>
      <c r="H18" s="309"/>
    </row>
  </sheetData>
  <mergeCells count="9">
    <mergeCell ref="A16:H16"/>
    <mergeCell ref="A17:H17"/>
    <mergeCell ref="A18:H18"/>
    <mergeCell ref="A3:A4"/>
    <mergeCell ref="B3:B4"/>
    <mergeCell ref="C3:C4"/>
    <mergeCell ref="D3:D4"/>
    <mergeCell ref="E3:E4"/>
    <mergeCell ref="F3:H3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H17"/>
  <sheetViews>
    <sheetView showGridLines="0" workbookViewId="0">
      <selection sqref="A1:G1"/>
    </sheetView>
  </sheetViews>
  <sheetFormatPr defaultRowHeight="12.75" x14ac:dyDescent="0.2"/>
  <cols>
    <col min="1" max="1" width="25.85546875" customWidth="1"/>
    <col min="2" max="5" width="14.42578125" customWidth="1"/>
    <col min="6" max="6" width="14.5703125" customWidth="1"/>
    <col min="7" max="7" width="14.85546875" customWidth="1"/>
    <col min="8" max="8" width="15.7109375" customWidth="1"/>
  </cols>
  <sheetData>
    <row r="1" spans="1:8" ht="18" customHeight="1" x14ac:dyDescent="0.25">
      <c r="A1" s="278" t="s">
        <v>222</v>
      </c>
      <c r="B1" s="278"/>
      <c r="C1" s="278"/>
      <c r="D1" s="278"/>
      <c r="E1" s="278"/>
      <c r="F1" s="278"/>
      <c r="G1" s="278"/>
      <c r="H1" s="90" t="s">
        <v>10</v>
      </c>
    </row>
    <row r="2" spans="1:8" ht="4.5" customHeight="1" x14ac:dyDescent="0.2">
      <c r="A2" s="4"/>
      <c r="B2" s="2"/>
      <c r="C2" s="4"/>
      <c r="D2" s="4"/>
      <c r="E2" s="4"/>
      <c r="F2" s="4"/>
      <c r="G2" s="4"/>
      <c r="H2" s="91"/>
    </row>
    <row r="3" spans="1:8" ht="31.5" customHeight="1" x14ac:dyDescent="0.2">
      <c r="A3" s="304" t="s">
        <v>56</v>
      </c>
      <c r="B3" s="283" t="s">
        <v>142</v>
      </c>
      <c r="C3" s="319" t="s">
        <v>143</v>
      </c>
      <c r="D3" s="319"/>
      <c r="E3" s="319"/>
      <c r="F3" s="319"/>
      <c r="G3" s="320" t="s">
        <v>213</v>
      </c>
      <c r="H3" s="321"/>
    </row>
    <row r="4" spans="1:8" ht="31.5" customHeight="1" x14ac:dyDescent="0.2">
      <c r="A4" s="305"/>
      <c r="B4" s="293"/>
      <c r="C4" s="92" t="s">
        <v>144</v>
      </c>
      <c r="D4" s="92" t="s">
        <v>145</v>
      </c>
      <c r="E4" s="92" t="s">
        <v>146</v>
      </c>
      <c r="F4" s="92" t="s">
        <v>147</v>
      </c>
      <c r="G4" s="92" t="s">
        <v>148</v>
      </c>
      <c r="H4" s="93" t="s">
        <v>149</v>
      </c>
    </row>
    <row r="5" spans="1:8" ht="31.5" customHeight="1" x14ac:dyDescent="0.2">
      <c r="A5" s="80" t="s">
        <v>27</v>
      </c>
      <c r="B5" s="232">
        <v>1231263</v>
      </c>
      <c r="C5" s="233">
        <v>156573</v>
      </c>
      <c r="D5" s="233">
        <v>240115</v>
      </c>
      <c r="E5" s="233">
        <v>240115</v>
      </c>
      <c r="F5" s="233">
        <v>834575</v>
      </c>
      <c r="G5" s="233">
        <v>1221251</v>
      </c>
      <c r="H5" s="234">
        <f t="shared" ref="H5:H15" si="0">SUM(B5-G5)</f>
        <v>10012</v>
      </c>
    </row>
    <row r="6" spans="1:8" ht="31.5" customHeight="1" x14ac:dyDescent="0.2">
      <c r="A6" s="80" t="s">
        <v>58</v>
      </c>
      <c r="B6" s="232">
        <v>1363038</v>
      </c>
      <c r="C6" s="233">
        <v>1190796</v>
      </c>
      <c r="D6" s="233">
        <v>456645</v>
      </c>
      <c r="E6" s="233">
        <v>451165</v>
      </c>
      <c r="F6" s="233" t="s">
        <v>212</v>
      </c>
      <c r="G6" s="233">
        <v>1297267</v>
      </c>
      <c r="H6" s="234">
        <f t="shared" si="0"/>
        <v>65771</v>
      </c>
    </row>
    <row r="7" spans="1:8" ht="31.5" customHeight="1" x14ac:dyDescent="0.2">
      <c r="A7" s="80" t="s">
        <v>28</v>
      </c>
      <c r="B7" s="232">
        <v>176635</v>
      </c>
      <c r="C7" s="233">
        <v>108464</v>
      </c>
      <c r="D7" s="235" t="s">
        <v>212</v>
      </c>
      <c r="E7" s="235" t="s">
        <v>212</v>
      </c>
      <c r="F7" s="233">
        <v>68171</v>
      </c>
      <c r="G7" s="233">
        <v>170955</v>
      </c>
      <c r="H7" s="234">
        <f t="shared" si="0"/>
        <v>5680</v>
      </c>
    </row>
    <row r="8" spans="1:8" ht="31.5" customHeight="1" x14ac:dyDescent="0.2">
      <c r="A8" s="80" t="s">
        <v>29</v>
      </c>
      <c r="B8" s="232">
        <v>519558</v>
      </c>
      <c r="C8" s="233">
        <v>108464</v>
      </c>
      <c r="D8" s="233" t="s">
        <v>212</v>
      </c>
      <c r="E8" s="233" t="s">
        <v>212</v>
      </c>
      <c r="F8" s="233">
        <v>411094</v>
      </c>
      <c r="G8" s="233">
        <v>493015</v>
      </c>
      <c r="H8" s="234">
        <f t="shared" si="0"/>
        <v>26543</v>
      </c>
    </row>
    <row r="9" spans="1:8" ht="31.5" customHeight="1" x14ac:dyDescent="0.2">
      <c r="A9" s="80" t="s">
        <v>30</v>
      </c>
      <c r="B9" s="232">
        <v>678957</v>
      </c>
      <c r="C9" s="233">
        <v>507964</v>
      </c>
      <c r="D9" s="233">
        <v>828</v>
      </c>
      <c r="E9" s="233">
        <v>828</v>
      </c>
      <c r="F9" s="233">
        <v>170165</v>
      </c>
      <c r="G9" s="233">
        <v>666783</v>
      </c>
      <c r="H9" s="234">
        <f t="shared" si="0"/>
        <v>12174</v>
      </c>
    </row>
    <row r="10" spans="1:8" ht="31.5" customHeight="1" x14ac:dyDescent="0.2">
      <c r="A10" s="80" t="s">
        <v>214</v>
      </c>
      <c r="B10" s="232">
        <v>66174</v>
      </c>
      <c r="C10" s="233">
        <v>64066</v>
      </c>
      <c r="D10" s="235" t="s">
        <v>212</v>
      </c>
      <c r="E10" s="199" t="s">
        <v>212</v>
      </c>
      <c r="F10" s="233">
        <v>2108</v>
      </c>
      <c r="G10" s="233">
        <v>66091</v>
      </c>
      <c r="H10" s="234">
        <f t="shared" si="0"/>
        <v>83</v>
      </c>
    </row>
    <row r="11" spans="1:8" ht="31.5" customHeight="1" x14ac:dyDescent="0.2">
      <c r="A11" s="80" t="s">
        <v>32</v>
      </c>
      <c r="B11" s="232">
        <v>188028</v>
      </c>
      <c r="C11" s="233">
        <v>398194</v>
      </c>
      <c r="D11" s="233">
        <v>1671</v>
      </c>
      <c r="E11" s="233">
        <v>1616</v>
      </c>
      <c r="F11" s="233" t="s">
        <v>212</v>
      </c>
      <c r="G11" s="233">
        <v>186768</v>
      </c>
      <c r="H11" s="234">
        <f t="shared" si="0"/>
        <v>1260</v>
      </c>
    </row>
    <row r="12" spans="1:8" ht="31.5" customHeight="1" x14ac:dyDescent="0.2">
      <c r="A12" s="80" t="s">
        <v>33</v>
      </c>
      <c r="B12" s="232">
        <v>16800</v>
      </c>
      <c r="C12" s="233">
        <v>5890</v>
      </c>
      <c r="D12" s="199">
        <v>101</v>
      </c>
      <c r="E12" s="199">
        <v>101</v>
      </c>
      <c r="F12" s="233">
        <v>10809</v>
      </c>
      <c r="G12" s="233">
        <v>15435</v>
      </c>
      <c r="H12" s="234">
        <f t="shared" si="0"/>
        <v>1365</v>
      </c>
    </row>
    <row r="13" spans="1:8" ht="31.5" customHeight="1" x14ac:dyDescent="0.2">
      <c r="A13" s="80" t="s">
        <v>34</v>
      </c>
      <c r="B13" s="232">
        <v>152720</v>
      </c>
      <c r="C13" s="233" t="s">
        <v>212</v>
      </c>
      <c r="D13" s="199" t="s">
        <v>212</v>
      </c>
      <c r="E13" s="235" t="s">
        <v>212</v>
      </c>
      <c r="F13" s="233">
        <v>152720</v>
      </c>
      <c r="G13" s="233">
        <v>125966</v>
      </c>
      <c r="H13" s="234">
        <f t="shared" si="0"/>
        <v>26754</v>
      </c>
    </row>
    <row r="14" spans="1:8" ht="31.5" customHeight="1" x14ac:dyDescent="0.2">
      <c r="A14" s="80" t="s">
        <v>35</v>
      </c>
      <c r="B14" s="232">
        <v>2322891</v>
      </c>
      <c r="C14" s="233">
        <v>22369</v>
      </c>
      <c r="D14" s="235">
        <v>1</v>
      </c>
      <c r="E14" s="235" t="s">
        <v>212</v>
      </c>
      <c r="F14" s="233">
        <v>2300521</v>
      </c>
      <c r="G14" s="233">
        <v>620880</v>
      </c>
      <c r="H14" s="234">
        <f t="shared" si="0"/>
        <v>1702011</v>
      </c>
    </row>
    <row r="15" spans="1:8" ht="31.5" customHeight="1" x14ac:dyDescent="0.2">
      <c r="A15" s="80" t="s">
        <v>38</v>
      </c>
      <c r="B15" s="232">
        <v>7911241</v>
      </c>
      <c r="C15" s="233">
        <v>216115</v>
      </c>
      <c r="D15" s="199">
        <v>20904</v>
      </c>
      <c r="E15" s="199">
        <v>20904</v>
      </c>
      <c r="F15" s="233">
        <v>7674222</v>
      </c>
      <c r="G15" s="233">
        <v>6152194</v>
      </c>
      <c r="H15" s="234">
        <f t="shared" si="0"/>
        <v>1759047</v>
      </c>
    </row>
    <row r="16" spans="1:8" ht="31.5" customHeight="1" x14ac:dyDescent="0.2">
      <c r="A16" s="21" t="s">
        <v>16</v>
      </c>
      <c r="B16" s="236">
        <f>SUM(B5:B15)</f>
        <v>14627305</v>
      </c>
      <c r="C16" s="236">
        <f t="shared" ref="C16:H16" si="1">SUM(C5:C15)</f>
        <v>2778895</v>
      </c>
      <c r="D16" s="236">
        <f t="shared" si="1"/>
        <v>720265</v>
      </c>
      <c r="E16" s="236">
        <f t="shared" si="1"/>
        <v>714729</v>
      </c>
      <c r="F16" s="236">
        <v>11128145</v>
      </c>
      <c r="G16" s="236">
        <f t="shared" si="1"/>
        <v>11016605</v>
      </c>
      <c r="H16" s="237">
        <f t="shared" si="1"/>
        <v>3610700</v>
      </c>
    </row>
    <row r="17" spans="1:1" x14ac:dyDescent="0.2">
      <c r="A17" s="131" t="s">
        <v>223</v>
      </c>
    </row>
  </sheetData>
  <mergeCells count="5">
    <mergeCell ref="A1:G1"/>
    <mergeCell ref="A3:A4"/>
    <mergeCell ref="B3:B4"/>
    <mergeCell ref="C3:F3"/>
    <mergeCell ref="G3:H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Tabulka 1</vt:lpstr>
      <vt:lpstr>Tabulka 2</vt:lpstr>
      <vt:lpstr>Tabulka 3</vt:lpstr>
      <vt:lpstr>Tabulka 4</vt:lpstr>
      <vt:lpstr>Tabulka 5</vt:lpstr>
      <vt:lpstr>Tabulka 6</vt:lpstr>
      <vt:lpstr>Tabulka 7a</vt:lpstr>
      <vt:lpstr>Tabulka 7b</vt:lpstr>
      <vt:lpstr>Tabulka 8</vt:lpstr>
      <vt:lpstr>Tabulka 9</vt:lpstr>
      <vt:lpstr>Tabulka 10</vt:lpstr>
      <vt:lpstr>Tabulka 11</vt:lpstr>
      <vt:lpstr>Tabulka 12</vt:lpstr>
      <vt:lpstr>Tabulka 13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Josef Richtr</cp:lastModifiedBy>
  <cp:lastPrinted>2022-05-27T10:42:09Z</cp:lastPrinted>
  <dcterms:created xsi:type="dcterms:W3CDTF">2010-11-23T09:26:45Z</dcterms:created>
  <dcterms:modified xsi:type="dcterms:W3CDTF">2022-05-31T21:34:02Z</dcterms:modified>
</cp:coreProperties>
</file>